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imDirks/Documents/PostDoc/Manuskripte/KIT Joint Paper/Excel tables/"/>
    </mc:Choice>
  </mc:AlternateContent>
  <xr:revisionPtr revIDLastSave="0" documentId="8_{4DC11DC6-B9B3-0D4D-8034-65618B7D4DB0}" xr6:coauthVersionLast="47" xr6:coauthVersionMax="47" xr10:uidLastSave="{00000000-0000-0000-0000-000000000000}"/>
  <bookViews>
    <workbookView xWindow="19600" yWindow="6300" windowWidth="27640" windowHeight="16860" xr2:uid="{A9056BE0-9F26-3745-B9C4-8D8A5D27E2A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" i="1" l="1"/>
  <c r="J35" i="1" l="1"/>
  <c r="J34" i="1"/>
  <c r="J33" i="1"/>
  <c r="K33" i="1"/>
  <c r="I33" i="1"/>
  <c r="J32" i="1"/>
  <c r="L25" i="1"/>
  <c r="L24" i="1"/>
  <c r="L23" i="1"/>
  <c r="M23" i="1"/>
  <c r="L22" i="1"/>
  <c r="M22" i="1"/>
  <c r="K23" i="1"/>
  <c r="K22" i="1"/>
  <c r="L21" i="1"/>
  <c r="M21" i="1"/>
  <c r="K21" i="1"/>
  <c r="N17" i="1"/>
  <c r="N21" i="1" l="1"/>
  <c r="F19" i="1" l="1"/>
  <c r="I19" i="1" s="1"/>
  <c r="L19" i="1" s="1"/>
  <c r="G19" i="1"/>
  <c r="J19" i="1" s="1"/>
  <c r="M19" i="1" s="1"/>
  <c r="F17" i="1"/>
  <c r="I17" i="1" s="1"/>
  <c r="L17" i="1" s="1"/>
  <c r="C19" i="1"/>
  <c r="D19" i="1"/>
  <c r="B19" i="1"/>
  <c r="E19" i="1" s="1"/>
  <c r="H19" i="1" s="1"/>
  <c r="K19" i="1" s="1"/>
  <c r="C18" i="1"/>
  <c r="F18" i="1" s="1"/>
  <c r="I18" i="1" s="1"/>
  <c r="L18" i="1" s="1"/>
  <c r="D18" i="1"/>
  <c r="G18" i="1" s="1"/>
  <c r="J18" i="1" s="1"/>
  <c r="M18" i="1" s="1"/>
  <c r="B18" i="1"/>
  <c r="E18" i="1" s="1"/>
  <c r="H18" i="1" s="1"/>
  <c r="K18" i="1" s="1"/>
  <c r="D17" i="1"/>
  <c r="G17" i="1" s="1"/>
  <c r="J17" i="1" s="1"/>
  <c r="M17" i="1" s="1"/>
  <c r="C17" i="1"/>
  <c r="B17" i="1"/>
  <c r="E17" i="1" s="1"/>
  <c r="H17" i="1" s="1"/>
  <c r="K17" i="1" s="1"/>
  <c r="O17" i="1" l="1"/>
  <c r="N19" i="1" l="1"/>
</calcChain>
</file>

<file path=xl/sharedStrings.xml><?xml version="1.0" encoding="utf-8"?>
<sst xmlns="http://schemas.openxmlformats.org/spreadsheetml/2006/main" count="53" uniqueCount="28">
  <si>
    <t>1st 1:1 dil.</t>
  </si>
  <si>
    <t>x</t>
  </si>
  <si>
    <t>A</t>
  </si>
  <si>
    <t>OVRFLW</t>
  </si>
  <si>
    <t>2st 1:1 dil.</t>
  </si>
  <si>
    <t>diese</t>
  </si>
  <si>
    <t>3rd 1:1 dil.</t>
  </si>
  <si>
    <t>B</t>
  </si>
  <si>
    <t>R1</t>
  </si>
  <si>
    <t>R2</t>
  </si>
  <si>
    <t>R3</t>
  </si>
  <si>
    <t>mM</t>
  </si>
  <si>
    <t>µmol</t>
  </si>
  <si>
    <t>dilution (1:1)</t>
  </si>
  <si>
    <t>A(405)</t>
  </si>
  <si>
    <t>STABWN</t>
  </si>
  <si>
    <t>5 mM ABTS in 1 ml</t>
  </si>
  <si>
    <t>5 µmol</t>
  </si>
  <si>
    <t>µmol min-1</t>
  </si>
  <si>
    <t>0.05 nmol</t>
  </si>
  <si>
    <t>nmol UPO</t>
  </si>
  <si>
    <t>µmol UPO</t>
  </si>
  <si>
    <t>kcat (s-1)</t>
  </si>
  <si>
    <t>0-Point</t>
  </si>
  <si>
    <t>6 ml Ansatz</t>
  </si>
  <si>
    <t>50 nM UPO in 1 ml</t>
  </si>
  <si>
    <t>TON</t>
  </si>
  <si>
    <t>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</si>
</sst>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Tabelle1!$O$17</c:f>
                <c:numCache>
                  <c:formatCode>General</c:formatCode>
                  <c:ptCount val="1"/>
                  <c:pt idx="0">
                    <c:v>4.0525132293148483E-2</c:v>
                  </c:pt>
                </c:numCache>
              </c:numRef>
            </c:plus>
            <c:minus>
              <c:numRef>
                <c:f>Tabelle1!$O$17</c:f>
                <c:numCache>
                  <c:formatCode>General</c:formatCode>
                  <c:ptCount val="1"/>
                  <c:pt idx="0">
                    <c:v>4.0525132293148483E-2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val>
            <c:numRef>
              <c:f>Tabelle1!$N$17</c:f>
              <c:numCache>
                <c:formatCode>General</c:formatCode>
                <c:ptCount val="1"/>
                <c:pt idx="0">
                  <c:v>2.2818550497121928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60-C044-8C64-9B5C0AD88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-27"/>
        <c:axId val="1323877568"/>
        <c:axId val="1323879216"/>
      </c:barChart>
      <c:catAx>
        <c:axId val="13238775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323879216"/>
        <c:crosses val="autoZero"/>
        <c:auto val="1"/>
        <c:lblAlgn val="ctr"/>
        <c:lblOffset val="100"/>
        <c:noMultiLvlLbl val="0"/>
      </c:catAx>
      <c:valAx>
        <c:axId val="132387921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b="1">
                    <a:solidFill>
                      <a:schemeClr val="tx1"/>
                    </a:solidFill>
                  </a:rPr>
                  <a:t>ABTS* [µmol]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23877568"/>
        <c:crosses val="autoZero"/>
        <c:crossBetween val="between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146050</xdr:colOff>
      <xdr:row>20</xdr:row>
      <xdr:rowOff>95250</xdr:rowOff>
    </xdr:from>
    <xdr:to>
      <xdr:col>6</xdr:col>
      <xdr:colOff>165100</xdr:colOff>
      <xdr:row>37</xdr:row>
      <xdr:rowOff>165100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61C798E0-B6DD-084A-AFE1-757E1D5FB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82220-473E-714A-B654-8ED571D62C61}">
  <dimension ref="A2:P35"/>
  <sheetViews>
    <sheetView tabSelected="1" workbookViewId="0">
      <selection activeCell="N17" sqref="N17"/>
    </sheetView>
  </sheetViews>
  <sheetFormatPr baseColWidth="10" defaultRowHeight="16" x14ac:dyDescent="0.2"/>
  <sheetData>
    <row r="2" spans="1:16" x14ac:dyDescent="0.2">
      <c r="A2" t="s">
        <v>0</v>
      </c>
    </row>
    <row r="3" spans="1:16" x14ac:dyDescent="0.2">
      <c r="A3" t="s">
        <v>23</v>
      </c>
      <c r="B3">
        <v>0.18</v>
      </c>
    </row>
    <row r="4" spans="1:16" x14ac:dyDescent="0.2">
      <c r="B4">
        <v>1</v>
      </c>
      <c r="C4">
        <v>2</v>
      </c>
      <c r="D4">
        <v>3</v>
      </c>
      <c r="E4" t="s">
        <v>1</v>
      </c>
      <c r="F4" t="s">
        <v>1</v>
      </c>
      <c r="G4" t="s">
        <v>1</v>
      </c>
      <c r="H4">
        <v>5</v>
      </c>
      <c r="I4">
        <v>6</v>
      </c>
      <c r="J4">
        <v>7</v>
      </c>
      <c r="K4">
        <v>8</v>
      </c>
      <c r="L4">
        <v>9</v>
      </c>
      <c r="M4">
        <v>10</v>
      </c>
    </row>
    <row r="5" spans="1:16" x14ac:dyDescent="0.2">
      <c r="A5" t="s">
        <v>2</v>
      </c>
      <c r="B5" t="s">
        <v>3</v>
      </c>
      <c r="C5" t="s">
        <v>3</v>
      </c>
      <c r="D5" t="s">
        <v>3</v>
      </c>
      <c r="E5">
        <v>3.8769999999999998</v>
      </c>
      <c r="F5">
        <v>3.9049999999999998</v>
      </c>
      <c r="G5">
        <v>3.9079999999999999</v>
      </c>
      <c r="H5">
        <v>5.0999999999999997E-2</v>
      </c>
      <c r="I5">
        <v>5.0999999999999997E-2</v>
      </c>
      <c r="J5">
        <v>5.7000000000000002E-2</v>
      </c>
      <c r="K5">
        <v>5.2999999999999999E-2</v>
      </c>
      <c r="L5">
        <v>405</v>
      </c>
    </row>
    <row r="7" spans="1:16" x14ac:dyDescent="0.2">
      <c r="A7" t="s">
        <v>4</v>
      </c>
    </row>
    <row r="8" spans="1:16" x14ac:dyDescent="0.2">
      <c r="B8">
        <v>1</v>
      </c>
      <c r="C8">
        <v>2</v>
      </c>
      <c r="D8">
        <v>3</v>
      </c>
      <c r="E8">
        <v>4</v>
      </c>
      <c r="F8">
        <v>5</v>
      </c>
      <c r="G8">
        <v>6</v>
      </c>
      <c r="H8" t="s">
        <v>5</v>
      </c>
      <c r="I8" t="s">
        <v>1</v>
      </c>
      <c r="J8" t="s">
        <v>1</v>
      </c>
      <c r="P8" t="s">
        <v>16</v>
      </c>
    </row>
    <row r="9" spans="1:16" x14ac:dyDescent="0.2">
      <c r="A9" t="s">
        <v>2</v>
      </c>
      <c r="B9" t="s">
        <v>3</v>
      </c>
      <c r="C9" t="s">
        <v>3</v>
      </c>
      <c r="D9" t="s">
        <v>3</v>
      </c>
      <c r="E9" t="s">
        <v>3</v>
      </c>
      <c r="F9" t="s">
        <v>3</v>
      </c>
      <c r="G9" t="s">
        <v>3</v>
      </c>
      <c r="H9">
        <v>3.7719999999999998</v>
      </c>
      <c r="I9">
        <v>3.7919999999999998</v>
      </c>
      <c r="J9">
        <v>3.7909999999999999</v>
      </c>
      <c r="K9">
        <v>5.2999999999999999E-2</v>
      </c>
      <c r="L9">
        <v>405</v>
      </c>
      <c r="P9" t="s">
        <v>17</v>
      </c>
    </row>
    <row r="11" spans="1:16" x14ac:dyDescent="0.2">
      <c r="A11" t="s">
        <v>6</v>
      </c>
    </row>
    <row r="12" spans="1:16" x14ac:dyDescent="0.2">
      <c r="B12">
        <v>1</v>
      </c>
      <c r="C12">
        <v>2</v>
      </c>
      <c r="D12">
        <v>3</v>
      </c>
      <c r="H12" t="s">
        <v>24</v>
      </c>
    </row>
    <row r="13" spans="1:16" x14ac:dyDescent="0.2">
      <c r="A13" t="s">
        <v>7</v>
      </c>
      <c r="B13">
        <v>3.9580000000000002</v>
      </c>
      <c r="C13">
        <v>3.9569999999999999</v>
      </c>
      <c r="D13">
        <v>3.9249999999999998</v>
      </c>
      <c r="E13">
        <v>405</v>
      </c>
    </row>
    <row r="15" spans="1:16" x14ac:dyDescent="0.2">
      <c r="B15" s="2" t="s">
        <v>14</v>
      </c>
      <c r="C15" s="2"/>
      <c r="D15" s="2"/>
      <c r="E15" s="2" t="s">
        <v>13</v>
      </c>
      <c r="F15" s="2"/>
      <c r="G15" s="2"/>
      <c r="H15" s="2" t="s">
        <v>11</v>
      </c>
      <c r="I15" s="2"/>
      <c r="J15" s="2"/>
      <c r="K15" s="2" t="s">
        <v>12</v>
      </c>
      <c r="L15" s="2"/>
      <c r="M15" s="2"/>
    </row>
    <row r="16" spans="1:16" x14ac:dyDescent="0.2">
      <c r="B16" t="s">
        <v>8</v>
      </c>
      <c r="C16" t="s">
        <v>9</v>
      </c>
      <c r="D16" t="s">
        <v>10</v>
      </c>
      <c r="E16" t="s">
        <v>8</v>
      </c>
      <c r="F16" t="s">
        <v>9</v>
      </c>
      <c r="G16" t="s">
        <v>10</v>
      </c>
      <c r="H16" t="s">
        <v>8</v>
      </c>
      <c r="I16" t="s">
        <v>9</v>
      </c>
      <c r="J16" t="s">
        <v>10</v>
      </c>
      <c r="K16" t="s">
        <v>8</v>
      </c>
      <c r="L16" t="s">
        <v>9</v>
      </c>
      <c r="M16" t="s">
        <v>10</v>
      </c>
      <c r="N16" t="s">
        <v>27</v>
      </c>
      <c r="O16" t="s">
        <v>15</v>
      </c>
    </row>
    <row r="17" spans="1:15" x14ac:dyDescent="0.2">
      <c r="A17" t="s">
        <v>8</v>
      </c>
      <c r="B17">
        <f>E5</f>
        <v>3.8769999999999998</v>
      </c>
      <c r="C17">
        <f>F5</f>
        <v>3.9049999999999998</v>
      </c>
      <c r="D17">
        <f>G5</f>
        <v>3.9079999999999999</v>
      </c>
      <c r="E17">
        <f>B17*2</f>
        <v>7.7539999999999996</v>
      </c>
      <c r="F17">
        <f t="shared" ref="F17:G17" si="0">C17*2</f>
        <v>7.81</v>
      </c>
      <c r="G17">
        <f t="shared" si="0"/>
        <v>7.8159999999999998</v>
      </c>
      <c r="H17">
        <f>(E17/(36.4*0.56))</f>
        <v>0.38039638932496073</v>
      </c>
      <c r="I17">
        <f t="shared" ref="I17:J17" si="1">(F17/(36.4*0.56))</f>
        <v>0.38314364207221346</v>
      </c>
      <c r="J17">
        <f t="shared" si="1"/>
        <v>0.38343799058084771</v>
      </c>
      <c r="K17">
        <f>(H17*(6/1000))*1000</f>
        <v>2.2823783359497645</v>
      </c>
      <c r="L17">
        <f t="shared" ref="L17:M17" si="2">(I17*(6/1000))*1000</f>
        <v>2.2988618524332809</v>
      </c>
      <c r="M17">
        <f t="shared" si="2"/>
        <v>2.3006279434850865</v>
      </c>
      <c r="N17">
        <f>AVERAGE(K17:M19)</f>
        <v>2.2818550497121928</v>
      </c>
      <c r="O17">
        <f>STDEVP(K17:M19)</f>
        <v>4.0525132293148483E-2</v>
      </c>
    </row>
    <row r="18" spans="1:15" x14ac:dyDescent="0.2">
      <c r="A18" t="s">
        <v>9</v>
      </c>
      <c r="B18">
        <f>H9</f>
        <v>3.7719999999999998</v>
      </c>
      <c r="C18">
        <f t="shared" ref="C18:D18" si="3">I9</f>
        <v>3.7919999999999998</v>
      </c>
      <c r="D18">
        <f t="shared" si="3"/>
        <v>3.7909999999999999</v>
      </c>
      <c r="E18">
        <f t="shared" ref="E18:E19" si="4">B18*2</f>
        <v>7.5439999999999996</v>
      </c>
      <c r="F18">
        <f t="shared" ref="F18:F19" si="5">C18*2</f>
        <v>7.5839999999999996</v>
      </c>
      <c r="G18">
        <f t="shared" ref="G18:G19" si="6">D18*2</f>
        <v>7.5819999999999999</v>
      </c>
      <c r="H18">
        <f t="shared" ref="H18:H19" si="7">(E18/(36.4*0.56))</f>
        <v>0.37009419152276291</v>
      </c>
      <c r="I18">
        <f t="shared" ref="I18:I19" si="8">(F18/(36.4*0.56))</f>
        <v>0.37205651491365777</v>
      </c>
      <c r="J18">
        <f t="shared" ref="J18:J19" si="9">(G18/(36.4*0.56))</f>
        <v>0.37195839874411302</v>
      </c>
      <c r="K18">
        <f t="shared" ref="K18:K19" si="10">(H18*(6/1000))*1000</f>
        <v>2.2205651491365774</v>
      </c>
      <c r="L18">
        <f t="shared" ref="L18:L19" si="11">(I18*(6/1000))*1000</f>
        <v>2.2323390894819464</v>
      </c>
      <c r="M18">
        <f t="shared" ref="M18:M19" si="12">(J18*(6/1000))*1000</f>
        <v>2.231750392464678</v>
      </c>
    </row>
    <row r="19" spans="1:15" x14ac:dyDescent="0.2">
      <c r="A19" t="s">
        <v>10</v>
      </c>
      <c r="B19">
        <f>B13</f>
        <v>3.9580000000000002</v>
      </c>
      <c r="C19">
        <f t="shared" ref="C19:D19" si="13">C13</f>
        <v>3.9569999999999999</v>
      </c>
      <c r="D19">
        <f t="shared" si="13"/>
        <v>3.9249999999999998</v>
      </c>
      <c r="E19">
        <f t="shared" si="4"/>
        <v>7.9160000000000004</v>
      </c>
      <c r="F19">
        <f t="shared" si="5"/>
        <v>7.9139999999999997</v>
      </c>
      <c r="G19">
        <f t="shared" si="6"/>
        <v>7.85</v>
      </c>
      <c r="H19">
        <f t="shared" si="7"/>
        <v>0.3883437990580848</v>
      </c>
      <c r="I19">
        <f t="shared" si="8"/>
        <v>0.38824568288854</v>
      </c>
      <c r="J19">
        <f t="shared" si="9"/>
        <v>0.38510596546310832</v>
      </c>
      <c r="K19">
        <f t="shared" si="10"/>
        <v>2.3300627943485086</v>
      </c>
      <c r="L19">
        <f t="shared" si="11"/>
        <v>2.3294740973312402</v>
      </c>
      <c r="M19">
        <f t="shared" si="12"/>
        <v>2.3106357927786503</v>
      </c>
      <c r="N19" s="1">
        <f>N17/2</f>
        <v>1.1409275248560964</v>
      </c>
      <c r="O19" s="1" t="s">
        <v>18</v>
      </c>
    </row>
    <row r="20" spans="1:15" x14ac:dyDescent="0.2">
      <c r="N20">
        <v>0.05</v>
      </c>
      <c r="O20" t="s">
        <v>20</v>
      </c>
    </row>
    <row r="21" spans="1:15" x14ac:dyDescent="0.2">
      <c r="K21">
        <f>AVERAGE(K17:K19)</f>
        <v>2.277668759811617</v>
      </c>
      <c r="L21">
        <f t="shared" ref="L21:M21" si="14">AVERAGE(L17:L19)</f>
        <v>2.2868916797488223</v>
      </c>
      <c r="M21">
        <f t="shared" si="14"/>
        <v>2.2810047095761381</v>
      </c>
      <c r="N21">
        <f>N20/1000</f>
        <v>5.0000000000000002E-5</v>
      </c>
      <c r="O21" t="s">
        <v>21</v>
      </c>
    </row>
    <row r="22" spans="1:15" x14ac:dyDescent="0.2">
      <c r="K22">
        <f>K21/2</f>
        <v>1.1388343799058085</v>
      </c>
      <c r="L22">
        <f t="shared" ref="L22:M22" si="15">L21/2</f>
        <v>1.1434458398744112</v>
      </c>
      <c r="M22">
        <f t="shared" si="15"/>
        <v>1.1405023547880691</v>
      </c>
      <c r="N22" s="1">
        <f>(N19/N21)/60</f>
        <v>380.30917495203209</v>
      </c>
      <c r="O22" s="1" t="s">
        <v>22</v>
      </c>
    </row>
    <row r="23" spans="1:15" x14ac:dyDescent="0.2">
      <c r="K23">
        <f>(K22/$N$21)/60</f>
        <v>379.61145996860279</v>
      </c>
      <c r="L23">
        <f t="shared" ref="L23:M23" si="16">(L22/$N$21)/60</f>
        <v>381.14861329147038</v>
      </c>
      <c r="M23">
        <f t="shared" si="16"/>
        <v>380.167451596023</v>
      </c>
    </row>
    <row r="24" spans="1:15" x14ac:dyDescent="0.2">
      <c r="H24">
        <v>0</v>
      </c>
      <c r="I24">
        <v>0.18</v>
      </c>
      <c r="L24">
        <f>AVERAGE(K23:M23)</f>
        <v>380.30917495203204</v>
      </c>
    </row>
    <row r="25" spans="1:15" x14ac:dyDescent="0.2">
      <c r="L25">
        <f>STDEVP(K23:M23)</f>
        <v>0.63549152458527469</v>
      </c>
    </row>
    <row r="26" spans="1:15" x14ac:dyDescent="0.2">
      <c r="N26" s="1"/>
      <c r="O26" s="1"/>
    </row>
    <row r="29" spans="1:15" x14ac:dyDescent="0.2">
      <c r="J29" t="s">
        <v>25</v>
      </c>
    </row>
    <row r="30" spans="1:15" x14ac:dyDescent="0.2">
      <c r="J30" t="s">
        <v>19</v>
      </c>
    </row>
    <row r="31" spans="1:15" x14ac:dyDescent="0.2">
      <c r="J31" t="s">
        <v>26</v>
      </c>
    </row>
    <row r="32" spans="1:15" x14ac:dyDescent="0.2">
      <c r="J32">
        <f>N17/(0.05/1000)</f>
        <v>45637.100994243854</v>
      </c>
    </row>
    <row r="33" spans="9:11" x14ac:dyDescent="0.2">
      <c r="I33">
        <f>K21/(0.05/1000)</f>
        <v>45553.375196232337</v>
      </c>
      <c r="J33">
        <f t="shared" ref="J33:K33" si="17">L21/(0.05/1000)</f>
        <v>45737.833594976444</v>
      </c>
      <c r="K33">
        <f t="shared" si="17"/>
        <v>45620.09419152276</v>
      </c>
    </row>
    <row r="34" spans="9:11" x14ac:dyDescent="0.2">
      <c r="J34">
        <f>AVERAGE(I33:K33)</f>
        <v>45637.100994243847</v>
      </c>
    </row>
    <row r="35" spans="9:11" x14ac:dyDescent="0.2">
      <c r="J35">
        <f>STDEVP(I33:K33)</f>
        <v>76.258982950231371</v>
      </c>
    </row>
  </sheetData>
  <mergeCells count="4">
    <mergeCell ref="K15:M15"/>
    <mergeCell ref="H15:J15"/>
    <mergeCell ref="E15:G15"/>
    <mergeCell ref="B15:D15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Dirks, Tim</cp:lastModifiedBy>
  <dcterms:created xsi:type="dcterms:W3CDTF">2024-05-22T11:18:10Z</dcterms:created>
  <dcterms:modified xsi:type="dcterms:W3CDTF">2025-10-23T06:21:22Z</dcterms:modified>
</cp:coreProperties>
</file>