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TimDirks/Documents/PostDoc/Manuskripte/CypC/Excel Sheets/"/>
    </mc:Choice>
  </mc:AlternateContent>
  <xr:revisionPtr revIDLastSave="0" documentId="8_{C29E09E3-A98C-D544-B50A-A563FAD303D2}" xr6:coauthVersionLast="47" xr6:coauthVersionMax="47" xr10:uidLastSave="{00000000-0000-0000-0000-000000000000}"/>
  <bookViews>
    <workbookView xWindow="240" yWindow="560" windowWidth="32700" windowHeight="20460" activeTab="2" xr2:uid="{E7FFB1AB-D110-5549-BDA8-25E86613DB59}"/>
  </bookViews>
  <sheets>
    <sheet name="CypC17" sheetId="2" r:id="rId1"/>
    <sheet name="CypC18" sheetId="5" r:id="rId2"/>
    <sheet name="CypC 19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6" l="1"/>
  <c r="H28" i="6" s="1"/>
  <c r="E29" i="6"/>
  <c r="H29" i="6" s="1"/>
  <c r="I29" i="6" s="1"/>
  <c r="E30" i="6"/>
  <c r="H30" i="6" s="1"/>
  <c r="E31" i="6"/>
  <c r="H31" i="6" s="1"/>
  <c r="E32" i="6"/>
  <c r="H32" i="6" s="1"/>
  <c r="E33" i="6"/>
  <c r="H33" i="6" s="1"/>
  <c r="E34" i="6"/>
  <c r="H34" i="6" s="1"/>
  <c r="E35" i="6"/>
  <c r="G35" i="6" s="1"/>
  <c r="E36" i="6"/>
  <c r="H36" i="6" s="1"/>
  <c r="E37" i="6"/>
  <c r="H37" i="6" s="1"/>
  <c r="E38" i="6"/>
  <c r="H38" i="6" s="1"/>
  <c r="E39" i="6"/>
  <c r="H39" i="6" s="1"/>
  <c r="E40" i="6"/>
  <c r="H40" i="6" s="1"/>
  <c r="E42" i="6"/>
  <c r="H42" i="6" s="1"/>
  <c r="E43" i="6"/>
  <c r="G43" i="6" s="1"/>
  <c r="E27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9" i="2"/>
  <c r="G9" i="2" s="1"/>
  <c r="G42" i="6" l="1"/>
  <c r="G34" i="6"/>
  <c r="H43" i="6"/>
  <c r="H35" i="6"/>
  <c r="G33" i="6"/>
  <c r="G40" i="6"/>
  <c r="G32" i="6"/>
  <c r="G39" i="6"/>
  <c r="G31" i="6"/>
  <c r="G38" i="6"/>
  <c r="G30" i="6"/>
  <c r="G37" i="6"/>
  <c r="G29" i="6"/>
  <c r="G36" i="6"/>
  <c r="G28" i="6"/>
  <c r="D45" i="6"/>
  <c r="E45" i="6"/>
  <c r="F45" i="6"/>
  <c r="F47" i="6" l="1"/>
  <c r="K27" i="6" s="1"/>
  <c r="K28" i="6" s="1"/>
  <c r="I28" i="6" l="1"/>
  <c r="I30" i="6" l="1"/>
  <c r="I31" i="6"/>
  <c r="I32" i="6"/>
  <c r="I33" i="6"/>
  <c r="I34" i="6"/>
  <c r="I35" i="6"/>
  <c r="I36" i="6"/>
  <c r="I37" i="6"/>
  <c r="I38" i="6"/>
  <c r="I39" i="6"/>
  <c r="I40" i="6"/>
  <c r="I42" i="6"/>
  <c r="I43" i="6"/>
  <c r="H27" i="6"/>
  <c r="I27" i="6" s="1"/>
  <c r="G27" i="6"/>
  <c r="H5" i="5"/>
  <c r="H6" i="5"/>
  <c r="G21" i="5"/>
  <c r="G20" i="5"/>
  <c r="G19" i="5"/>
  <c r="G18" i="5"/>
  <c r="G17" i="5"/>
  <c r="H17" i="5" s="1"/>
  <c r="I17" i="5" s="1"/>
  <c r="G16" i="5"/>
  <c r="H16" i="5" s="1"/>
  <c r="G15" i="5"/>
  <c r="G14" i="5"/>
  <c r="G13" i="5"/>
  <c r="H13" i="5" s="1"/>
  <c r="I13" i="5" s="1"/>
  <c r="G12" i="5"/>
  <c r="H12" i="5" s="1"/>
  <c r="G11" i="5"/>
  <c r="G10" i="5"/>
  <c r="G9" i="5"/>
  <c r="H9" i="5" s="1"/>
  <c r="I9" i="5" s="1"/>
  <c r="G8" i="5"/>
  <c r="G7" i="5"/>
  <c r="H7" i="5" s="1"/>
  <c r="G6" i="5"/>
  <c r="I5" i="5"/>
  <c r="G5" i="5"/>
  <c r="H21" i="5" l="1"/>
  <c r="I21" i="5" s="1"/>
  <c r="H20" i="5"/>
  <c r="I20" i="5" s="1"/>
  <c r="H19" i="5"/>
  <c r="I19" i="5" s="1"/>
  <c r="E41" i="6" s="1"/>
  <c r="H18" i="5"/>
  <c r="I18" i="5" s="1"/>
  <c r="H15" i="5"/>
  <c r="I15" i="5" s="1"/>
  <c r="H14" i="5"/>
  <c r="I14" i="5" s="1"/>
  <c r="H11" i="5"/>
  <c r="I11" i="5" s="1"/>
  <c r="H10" i="5"/>
  <c r="I10" i="5" s="1"/>
  <c r="H8" i="5"/>
  <c r="I8" i="5" s="1"/>
  <c r="I7" i="5"/>
  <c r="I16" i="5"/>
  <c r="I12" i="5"/>
  <c r="I6" i="5"/>
  <c r="H41" i="6" l="1"/>
  <c r="G41" i="6"/>
  <c r="I41" i="6"/>
  <c r="H8" i="2"/>
  <c r="H9" i="2"/>
  <c r="H7" i="2"/>
  <c r="G8" i="2"/>
  <c r="G16" i="2"/>
  <c r="H16" i="2" s="1"/>
  <c r="G20" i="2"/>
  <c r="H20" i="2" s="1"/>
  <c r="G7" i="2"/>
  <c r="F8" i="2"/>
  <c r="F10" i="2"/>
  <c r="G10" i="2" s="1"/>
  <c r="H10" i="2" s="1"/>
  <c r="F11" i="2"/>
  <c r="G11" i="2" s="1"/>
  <c r="H11" i="2" s="1"/>
  <c r="F12" i="2"/>
  <c r="G12" i="2" s="1"/>
  <c r="H12" i="2" s="1"/>
  <c r="F13" i="2"/>
  <c r="G13" i="2" s="1"/>
  <c r="H13" i="2" s="1"/>
  <c r="F14" i="2"/>
  <c r="G14" i="2" s="1"/>
  <c r="H14" i="2" s="1"/>
  <c r="F15" i="2"/>
  <c r="G15" i="2" s="1"/>
  <c r="H15" i="2" s="1"/>
  <c r="F16" i="2"/>
  <c r="F17" i="2"/>
  <c r="G17" i="2" s="1"/>
  <c r="H17" i="2" s="1"/>
  <c r="F18" i="2"/>
  <c r="G18" i="2" s="1"/>
  <c r="H18" i="2" s="1"/>
  <c r="F19" i="2"/>
  <c r="G19" i="2" s="1"/>
  <c r="H19" i="2" s="1"/>
  <c r="F20" i="2"/>
  <c r="F21" i="2"/>
  <c r="G21" i="2" s="1"/>
  <c r="H21" i="2" s="1"/>
  <c r="F22" i="2"/>
  <c r="G22" i="2" s="1"/>
  <c r="H22" i="2" s="1"/>
  <c r="F23" i="2"/>
  <c r="G23" i="2" s="1"/>
  <c r="H23" i="2" s="1"/>
  <c r="F7" i="2"/>
</calcChain>
</file>

<file path=xl/sharedStrings.xml><?xml version="1.0" encoding="utf-8"?>
<sst xmlns="http://schemas.openxmlformats.org/spreadsheetml/2006/main" count="32" uniqueCount="21">
  <si>
    <t>Standard</t>
  </si>
  <si>
    <t>R-PhOl</t>
  </si>
  <si>
    <t>Zeit [min]</t>
  </si>
  <si>
    <t>1-Octanol</t>
  </si>
  <si>
    <t>S-PhOl</t>
  </si>
  <si>
    <t>norm. R-PhOl</t>
  </si>
  <si>
    <t>R-PhOl [mM]</t>
  </si>
  <si>
    <t>R-PhOl [µM]</t>
  </si>
  <si>
    <t>sd</t>
  </si>
  <si>
    <t>CypC19</t>
  </si>
  <si>
    <t>TON</t>
  </si>
  <si>
    <t>CypC 17</t>
  </si>
  <si>
    <t>CypC 18</t>
  </si>
  <si>
    <t>R-PhOl [µmol]</t>
  </si>
  <si>
    <t>Mean</t>
  </si>
  <si>
    <t>standard deviation</t>
  </si>
  <si>
    <t>Product [µmol]</t>
  </si>
  <si>
    <t>residual activity Mean [%]</t>
  </si>
  <si>
    <t>enzyme [µmol]</t>
  </si>
  <si>
    <t>time [min]</t>
  </si>
  <si>
    <t>R-PhOl [µM] after 80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</si>
</sst>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00"/>
  </numFmts>
  <fonts count="3" x14ac:knownFonts="1"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170" fontId="0" fillId="0" borderId="0" xfId="0" applyNumberFormat="1"/>
    <xf numFmtId="2" fontId="0" fillId="0" borderId="0" xfId="0" applyNumberFormat="1"/>
    <xf numFmtId="2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CypC17!$B$7:$B$23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</c:numCache>
            </c:numRef>
          </c:xVal>
          <c:yVal>
            <c:numRef>
              <c:f>CypC17!$H$7:$H$23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 formatCode="0.00">
                  <c:v>5.0883291639421167</c:v>
                </c:pt>
                <c:pt idx="3" formatCode="0.00">
                  <c:v>7.5895721015110666</c:v>
                </c:pt>
                <c:pt idx="4" formatCode="0.00">
                  <c:v>9.7050658962238696</c:v>
                </c:pt>
                <c:pt idx="5" formatCode="0.00">
                  <c:v>12.005098478013805</c:v>
                </c:pt>
                <c:pt idx="6" formatCode="0.00">
                  <c:v>13.99280715345736</c:v>
                </c:pt>
                <c:pt idx="7" formatCode="0.00">
                  <c:v>16.142621309919257</c:v>
                </c:pt>
                <c:pt idx="8" formatCode="0.00">
                  <c:v>18.969001672387247</c:v>
                </c:pt>
                <c:pt idx="9" formatCode="0.00">
                  <c:v>19.310212340895241</c:v>
                </c:pt>
                <c:pt idx="10" formatCode="0.00">
                  <c:v>19.433082244737808</c:v>
                </c:pt>
                <c:pt idx="11" formatCode="0.00">
                  <c:v>21.214480285606925</c:v>
                </c:pt>
                <c:pt idx="12" formatCode="0.00">
                  <c:v>21.793050165211927</c:v>
                </c:pt>
                <c:pt idx="13" formatCode="0.00">
                  <c:v>23.762306349045485</c:v>
                </c:pt>
                <c:pt idx="14" formatCode="0.00">
                  <c:v>23.624126402456227</c:v>
                </c:pt>
                <c:pt idx="15" formatCode="0.00">
                  <c:v>24.537924954035425</c:v>
                </c:pt>
                <c:pt idx="16" formatCode="0.00">
                  <c:v>25.157896234712258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AE-6C4E-B837-34963377B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094864"/>
        <c:axId val="427457712"/>
      </c:scatterChart>
      <c:valAx>
        <c:axId val="421094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7457712"/>
        <c:crosses val="autoZero"/>
        <c:crossBetween val="midCat"/>
      </c:valAx>
      <c:valAx>
        <c:axId val="42745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1094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CypC18!$C$5:$C$21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</c:numCache>
            </c:numRef>
          </c:xVal>
          <c:yVal>
            <c:numRef>
              <c:f>CypC18!$I$5:$I$21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 formatCode="0.00">
                  <c:v>2.2043490939792139</c:v>
                </c:pt>
                <c:pt idx="3" formatCode="0.00">
                  <c:v>1.4981722695501345</c:v>
                </c:pt>
                <c:pt idx="4" formatCode="0.00">
                  <c:v>2.6691270934416593</c:v>
                </c:pt>
                <c:pt idx="5" formatCode="0.00">
                  <c:v>2.8842071862950833</c:v>
                </c:pt>
                <c:pt idx="6" formatCode="0.00">
                  <c:v>3.0922624007263022</c:v>
                </c:pt>
                <c:pt idx="7" formatCode="0.00">
                  <c:v>4.1003031509393262</c:v>
                </c:pt>
                <c:pt idx="8" formatCode="0.00">
                  <c:v>5.6210491466345145</c:v>
                </c:pt>
                <c:pt idx="9" formatCode="0.00">
                  <c:v>6.2898069687000406</c:v>
                </c:pt>
                <c:pt idx="10" formatCode="0.00">
                  <c:v>7.5800644003598965</c:v>
                </c:pt>
                <c:pt idx="11" formatCode="0.00">
                  <c:v>7.408240112917893</c:v>
                </c:pt>
                <c:pt idx="12" formatCode="0.00">
                  <c:v>7.0625966537344045</c:v>
                </c:pt>
                <c:pt idx="13" formatCode="0.00">
                  <c:v>10.702434007718724</c:v>
                </c:pt>
                <c:pt idx="14" formatCode="0.00">
                  <c:v>10.876280824854923</c:v>
                </c:pt>
                <c:pt idx="15" formatCode="0.00">
                  <c:v>10.851247009823254</c:v>
                </c:pt>
                <c:pt idx="16" formatCode="0.00">
                  <c:v>9.9680855322897042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2A-7D41-9BE3-99689285A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7834415"/>
        <c:axId val="1597178431"/>
      </c:scatterChart>
      <c:valAx>
        <c:axId val="16078344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97178431"/>
        <c:crosses val="autoZero"/>
        <c:crossBetween val="midCat"/>
      </c:valAx>
      <c:valAx>
        <c:axId val="1597178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078344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'CypC 19'!$G$27:$G$43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1.4419900349814503</c:v>
                  </c:pt>
                  <c:pt idx="3">
                    <c:v>3.0456999159804652</c:v>
                  </c:pt>
                  <c:pt idx="4">
                    <c:v>3.5179694013911051</c:v>
                  </c:pt>
                  <c:pt idx="5">
                    <c:v>4.5604456458593612</c:v>
                  </c:pt>
                  <c:pt idx="6">
                    <c:v>5.4502723763655281</c:v>
                  </c:pt>
                  <c:pt idx="7">
                    <c:v>6.0211590794899656</c:v>
                  </c:pt>
                  <c:pt idx="8">
                    <c:v>6.6739762628763639</c:v>
                  </c:pt>
                  <c:pt idx="9">
                    <c:v>6.5102026860976014</c:v>
                  </c:pt>
                  <c:pt idx="10">
                    <c:v>5.9265089221889529</c:v>
                  </c:pt>
                  <c:pt idx="11">
                    <c:v>6.9031200863445124</c:v>
                  </c:pt>
                  <c:pt idx="12">
                    <c:v>7.3652267557387621</c:v>
                  </c:pt>
                  <c:pt idx="13">
                    <c:v>6.5299361706633787</c:v>
                  </c:pt>
                  <c:pt idx="14">
                    <c:v>6.3739227888006527</c:v>
                  </c:pt>
                  <c:pt idx="15">
                    <c:v>6.8433389721060855</c:v>
                  </c:pt>
                  <c:pt idx="16">
                    <c:v>7.5949053512112767</c:v>
                  </c:pt>
                </c:numCache>
              </c:numRef>
            </c:plus>
            <c:minus>
              <c:numRef>
                <c:f>'CypC 19'!$G$27:$G$43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1.4419900349814503</c:v>
                  </c:pt>
                  <c:pt idx="3">
                    <c:v>3.0456999159804652</c:v>
                  </c:pt>
                  <c:pt idx="4">
                    <c:v>3.5179694013911051</c:v>
                  </c:pt>
                  <c:pt idx="5">
                    <c:v>4.5604456458593612</c:v>
                  </c:pt>
                  <c:pt idx="6">
                    <c:v>5.4502723763655281</c:v>
                  </c:pt>
                  <c:pt idx="7">
                    <c:v>6.0211590794899656</c:v>
                  </c:pt>
                  <c:pt idx="8">
                    <c:v>6.6739762628763639</c:v>
                  </c:pt>
                  <c:pt idx="9">
                    <c:v>6.5102026860976014</c:v>
                  </c:pt>
                  <c:pt idx="10">
                    <c:v>5.9265089221889529</c:v>
                  </c:pt>
                  <c:pt idx="11">
                    <c:v>6.9031200863445124</c:v>
                  </c:pt>
                  <c:pt idx="12">
                    <c:v>7.3652267557387621</c:v>
                  </c:pt>
                  <c:pt idx="13">
                    <c:v>6.5299361706633787</c:v>
                  </c:pt>
                  <c:pt idx="14">
                    <c:v>6.3739227888006527</c:v>
                  </c:pt>
                  <c:pt idx="15">
                    <c:v>6.8433389721060855</c:v>
                  </c:pt>
                  <c:pt idx="16">
                    <c:v>7.5949053512112767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'CypC 19'!$C$27:$C$43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</c:numCache>
            </c:numRef>
          </c:xVal>
          <c:yVal>
            <c:numRef>
              <c:f>'CypC 19'!$H$27:$H$43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 formatCode="0.00">
                  <c:v>3.6463391289606655</c:v>
                </c:pt>
                <c:pt idx="3" formatCode="0.00">
                  <c:v>4.543872185530601</c:v>
                </c:pt>
                <c:pt idx="4" formatCode="0.00">
                  <c:v>6.1870964948327645</c:v>
                </c:pt>
                <c:pt idx="5" formatCode="0.00">
                  <c:v>7.4446528321544445</c:v>
                </c:pt>
                <c:pt idx="6" formatCode="0.00">
                  <c:v>8.5425347770918307</c:v>
                </c:pt>
                <c:pt idx="7" formatCode="0.00">
                  <c:v>10.121462230429291</c:v>
                </c:pt>
                <c:pt idx="8" formatCode="0.00">
                  <c:v>12.295025409510881</c:v>
                </c:pt>
                <c:pt idx="9" formatCode="0.00">
                  <c:v>12.800009654797641</c:v>
                </c:pt>
                <c:pt idx="10" formatCode="0.00">
                  <c:v>13.506573322548853</c:v>
                </c:pt>
                <c:pt idx="11" formatCode="0.00">
                  <c:v>14.31136019926241</c:v>
                </c:pt>
                <c:pt idx="12" formatCode="0.00">
                  <c:v>14.427823409473167</c:v>
                </c:pt>
                <c:pt idx="13" formatCode="0.00">
                  <c:v>17.232370178382105</c:v>
                </c:pt>
                <c:pt idx="14" formatCode="0.00">
                  <c:v>17.250203613655575</c:v>
                </c:pt>
                <c:pt idx="15" formatCode="0.00">
                  <c:v>17.69458598192934</c:v>
                </c:pt>
                <c:pt idx="16" formatCode="0.00">
                  <c:v>17.56299088350098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7F-724B-B3F7-429989C09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7679807"/>
        <c:axId val="1731086111"/>
      </c:scatterChart>
      <c:valAx>
        <c:axId val="1607679807"/>
        <c:scaling>
          <c:orientation val="minMax"/>
          <c:max val="6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run time [min]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31086111"/>
        <c:crosses val="autoZero"/>
        <c:crossBetween val="midCat"/>
      </c:valAx>
      <c:valAx>
        <c:axId val="1731086111"/>
        <c:scaling>
          <c:orientation val="minMax"/>
          <c:max val="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(R)-1-PhOl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07679807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539750</xdr:colOff>
      <xdr:row>4</xdr:row>
      <xdr:rowOff>44450</xdr:rowOff>
    </xdr:from>
    <xdr:to>
      <xdr:col>15</xdr:col>
      <xdr:colOff>158750</xdr:colOff>
      <xdr:row>17</xdr:row>
      <xdr:rowOff>146050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E4D8FE0-D729-4BEE-1351-5AB6D0D92D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628650</xdr:colOff>
      <xdr:row>5</xdr:row>
      <xdr:rowOff>184150</xdr:rowOff>
    </xdr:from>
    <xdr:to>
      <xdr:col>17</xdr:col>
      <xdr:colOff>247650</xdr:colOff>
      <xdr:row>19</xdr:row>
      <xdr:rowOff>82550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98DB356-0BE6-D0F7-88FE-610D319CD9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650240</xdr:colOff>
      <xdr:row>21</xdr:row>
      <xdr:rowOff>71966</xdr:rowOff>
    </xdr:from>
    <xdr:to>
      <xdr:col>17</xdr:col>
      <xdr:colOff>473569</xdr:colOff>
      <xdr:row>39</xdr:row>
      <xdr:rowOff>20320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EC8A46A-A6E9-123D-5101-695653B6E0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ECBDC-DB2D-2145-8E2E-53C093A515D1}">
  <dimension ref="A3:H23"/>
  <sheetViews>
    <sheetView workbookViewId="0">
      <selection activeCell="F9" sqref="F9:H23"/>
    </sheetView>
  </sheetViews>
  <sheetFormatPr baseColWidth="10" defaultRowHeight="16" x14ac:dyDescent="0.2"/>
  <sheetData>
    <row r="3" spans="1:8" x14ac:dyDescent="0.2">
      <c r="A3" t="s">
        <v>0</v>
      </c>
      <c r="B3">
        <v>0.50409999999999999</v>
      </c>
    </row>
    <row r="6" spans="1:8" x14ac:dyDescent="0.2">
      <c r="B6" t="s">
        <v>2</v>
      </c>
      <c r="C6" t="s">
        <v>3</v>
      </c>
      <c r="D6" t="s">
        <v>1</v>
      </c>
      <c r="E6" t="s">
        <v>4</v>
      </c>
      <c r="F6" t="s">
        <v>5</v>
      </c>
      <c r="G6" t="s">
        <v>6</v>
      </c>
      <c r="H6" t="s">
        <v>7</v>
      </c>
    </row>
    <row r="7" spans="1:8" x14ac:dyDescent="0.2">
      <c r="B7">
        <v>0</v>
      </c>
      <c r="C7">
        <v>329531</v>
      </c>
      <c r="D7">
        <v>0</v>
      </c>
      <c r="E7">
        <v>0</v>
      </c>
      <c r="F7">
        <f>D7/C7</f>
        <v>0</v>
      </c>
      <c r="G7">
        <f>F7/$B$3</f>
        <v>0</v>
      </c>
      <c r="H7">
        <f>G7*1000</f>
        <v>0</v>
      </c>
    </row>
    <row r="8" spans="1:8" x14ac:dyDescent="0.2">
      <c r="B8">
        <v>5</v>
      </c>
      <c r="C8">
        <v>326938</v>
      </c>
      <c r="D8">
        <v>0</v>
      </c>
      <c r="E8">
        <v>0</v>
      </c>
      <c r="F8">
        <f t="shared" ref="F8:F23" si="0">D8/C8</f>
        <v>0</v>
      </c>
      <c r="G8">
        <f t="shared" ref="G8:G23" si="1">F8/$B$3</f>
        <v>0</v>
      </c>
      <c r="H8">
        <f t="shared" ref="H8:H23" si="2">G8*1000</f>
        <v>0</v>
      </c>
    </row>
    <row r="9" spans="1:8" x14ac:dyDescent="0.2">
      <c r="B9">
        <v>10</v>
      </c>
      <c r="C9">
        <v>332940</v>
      </c>
      <c r="D9">
        <v>854</v>
      </c>
      <c r="E9">
        <v>0</v>
      </c>
      <c r="F9" s="5">
        <f>D9/C9</f>
        <v>2.5650267315432212E-3</v>
      </c>
      <c r="G9" s="5">
        <f>F9/$B$3</f>
        <v>5.0883291639421168E-3</v>
      </c>
      <c r="H9" s="5">
        <f t="shared" si="2"/>
        <v>5.0883291639421167</v>
      </c>
    </row>
    <row r="10" spans="1:8" x14ac:dyDescent="0.2">
      <c r="B10">
        <v>15</v>
      </c>
      <c r="C10">
        <v>331425</v>
      </c>
      <c r="D10">
        <v>1268</v>
      </c>
      <c r="E10">
        <v>0</v>
      </c>
      <c r="F10" s="5">
        <f t="shared" si="0"/>
        <v>3.8259032963717282E-3</v>
      </c>
      <c r="G10" s="5">
        <f t="shared" si="1"/>
        <v>7.5895721015110662E-3</v>
      </c>
      <c r="H10" s="5">
        <f t="shared" si="2"/>
        <v>7.5895721015110666</v>
      </c>
    </row>
    <row r="11" spans="1:8" x14ac:dyDescent="0.2">
      <c r="B11">
        <v>20</v>
      </c>
      <c r="C11">
        <v>332153</v>
      </c>
      <c r="D11">
        <v>1625</v>
      </c>
      <c r="E11">
        <v>0</v>
      </c>
      <c r="F11" s="5">
        <f t="shared" si="0"/>
        <v>4.8923237182864525E-3</v>
      </c>
      <c r="G11" s="5">
        <f t="shared" si="1"/>
        <v>9.70506589622387E-3</v>
      </c>
      <c r="H11" s="5">
        <f t="shared" si="2"/>
        <v>9.7050658962238696</v>
      </c>
    </row>
    <row r="12" spans="1:8" x14ac:dyDescent="0.2">
      <c r="B12">
        <v>25</v>
      </c>
      <c r="C12">
        <v>327177</v>
      </c>
      <c r="D12">
        <v>1980</v>
      </c>
      <c r="E12">
        <v>0</v>
      </c>
      <c r="F12" s="5">
        <f t="shared" si="0"/>
        <v>6.0517701427667591E-3</v>
      </c>
      <c r="G12" s="5">
        <f t="shared" si="1"/>
        <v>1.2005098478013804E-2</v>
      </c>
      <c r="H12" s="5">
        <f t="shared" si="2"/>
        <v>12.005098478013805</v>
      </c>
    </row>
    <row r="13" spans="1:8" x14ac:dyDescent="0.2">
      <c r="B13">
        <v>30</v>
      </c>
      <c r="C13">
        <v>331312</v>
      </c>
      <c r="D13">
        <v>2337</v>
      </c>
      <c r="E13">
        <v>0</v>
      </c>
      <c r="F13" s="5">
        <f t="shared" si="0"/>
        <v>7.0537740860578549E-3</v>
      </c>
      <c r="G13" s="5">
        <f t="shared" si="1"/>
        <v>1.3992807153457359E-2</v>
      </c>
      <c r="H13" s="5">
        <f t="shared" si="2"/>
        <v>13.99280715345736</v>
      </c>
    </row>
    <row r="14" spans="1:8" x14ac:dyDescent="0.2">
      <c r="B14">
        <v>35</v>
      </c>
      <c r="C14">
        <v>328971</v>
      </c>
      <c r="D14">
        <v>2677</v>
      </c>
      <c r="E14">
        <v>0</v>
      </c>
      <c r="F14" s="5">
        <f t="shared" si="0"/>
        <v>8.1374954023302973E-3</v>
      </c>
      <c r="G14" s="5">
        <f t="shared" si="1"/>
        <v>1.6142621309919256E-2</v>
      </c>
      <c r="H14" s="5">
        <f t="shared" si="2"/>
        <v>16.142621309919257</v>
      </c>
    </row>
    <row r="15" spans="1:8" x14ac:dyDescent="0.2">
      <c r="B15">
        <v>40</v>
      </c>
      <c r="C15">
        <v>332034</v>
      </c>
      <c r="D15">
        <v>3175</v>
      </c>
      <c r="E15">
        <v>0</v>
      </c>
      <c r="F15" s="5">
        <f t="shared" si="0"/>
        <v>9.5622737430504107E-3</v>
      </c>
      <c r="G15" s="5">
        <f t="shared" si="1"/>
        <v>1.8969001672387246E-2</v>
      </c>
      <c r="H15" s="5">
        <f t="shared" si="2"/>
        <v>18.969001672387247</v>
      </c>
    </row>
    <row r="16" spans="1:8" x14ac:dyDescent="0.2">
      <c r="B16">
        <v>45</v>
      </c>
      <c r="C16">
        <v>327297</v>
      </c>
      <c r="D16">
        <v>3186</v>
      </c>
      <c r="E16">
        <v>0</v>
      </c>
      <c r="F16" s="5">
        <f t="shared" si="0"/>
        <v>9.7342780410452894E-3</v>
      </c>
      <c r="G16" s="5">
        <f t="shared" si="1"/>
        <v>1.9310212340895239E-2</v>
      </c>
      <c r="H16" s="5">
        <f t="shared" si="2"/>
        <v>19.310212340895241</v>
      </c>
    </row>
    <row r="17" spans="2:8" x14ac:dyDescent="0.2">
      <c r="B17">
        <v>50</v>
      </c>
      <c r="C17">
        <v>328290</v>
      </c>
      <c r="D17">
        <v>3216</v>
      </c>
      <c r="E17">
        <v>0</v>
      </c>
      <c r="F17" s="5">
        <f t="shared" si="0"/>
        <v>9.7962167595723286E-3</v>
      </c>
      <c r="G17" s="5">
        <f t="shared" si="1"/>
        <v>1.9433082244737807E-2</v>
      </c>
      <c r="H17" s="5">
        <f t="shared" si="2"/>
        <v>19.433082244737808</v>
      </c>
    </row>
    <row r="18" spans="2:8" x14ac:dyDescent="0.2">
      <c r="B18">
        <v>55</v>
      </c>
      <c r="C18">
        <v>331581</v>
      </c>
      <c r="D18">
        <v>3546</v>
      </c>
      <c r="E18">
        <v>0</v>
      </c>
      <c r="F18" s="5">
        <f t="shared" si="0"/>
        <v>1.069421951197445E-2</v>
      </c>
      <c r="G18" s="5">
        <f t="shared" si="1"/>
        <v>2.1214480285606924E-2</v>
      </c>
      <c r="H18" s="5">
        <f t="shared" si="2"/>
        <v>21.214480285606925</v>
      </c>
    </row>
    <row r="19" spans="2:8" x14ac:dyDescent="0.2">
      <c r="B19">
        <v>60</v>
      </c>
      <c r="C19">
        <v>333064</v>
      </c>
      <c r="D19">
        <v>3659</v>
      </c>
      <c r="E19">
        <v>0</v>
      </c>
      <c r="F19" s="5">
        <f t="shared" si="0"/>
        <v>1.0985876588283332E-2</v>
      </c>
      <c r="G19" s="5">
        <f t="shared" si="1"/>
        <v>2.1793050165211925E-2</v>
      </c>
      <c r="H19" s="5">
        <f t="shared" si="2"/>
        <v>21.793050165211927</v>
      </c>
    </row>
    <row r="20" spans="2:8" x14ac:dyDescent="0.2">
      <c r="B20">
        <v>65</v>
      </c>
      <c r="C20">
        <v>331258</v>
      </c>
      <c r="D20">
        <v>3968</v>
      </c>
      <c r="E20">
        <v>0</v>
      </c>
      <c r="F20" s="5">
        <f t="shared" si="0"/>
        <v>1.1978578630553828E-2</v>
      </c>
      <c r="G20" s="5">
        <f t="shared" si="1"/>
        <v>2.3762306349045484E-2</v>
      </c>
      <c r="H20" s="5">
        <f t="shared" si="2"/>
        <v>23.762306349045485</v>
      </c>
    </row>
    <row r="21" spans="2:8" x14ac:dyDescent="0.2">
      <c r="B21">
        <v>70</v>
      </c>
      <c r="C21">
        <v>329081</v>
      </c>
      <c r="D21">
        <v>3919</v>
      </c>
      <c r="E21">
        <v>0</v>
      </c>
      <c r="F21" s="5">
        <f t="shared" si="0"/>
        <v>1.1908922119478183E-2</v>
      </c>
      <c r="G21" s="5">
        <f t="shared" si="1"/>
        <v>2.3624126402456227E-2</v>
      </c>
      <c r="H21" s="5">
        <f t="shared" si="2"/>
        <v>23.624126402456227</v>
      </c>
    </row>
    <row r="22" spans="2:8" x14ac:dyDescent="0.2">
      <c r="B22">
        <v>75</v>
      </c>
      <c r="C22">
        <v>331782</v>
      </c>
      <c r="D22">
        <v>4104</v>
      </c>
      <c r="E22">
        <v>0</v>
      </c>
      <c r="F22" s="5">
        <f t="shared" si="0"/>
        <v>1.2369567969329259E-2</v>
      </c>
      <c r="G22" s="5">
        <f t="shared" si="1"/>
        <v>2.4537924954035426E-2</v>
      </c>
      <c r="H22" s="5">
        <f t="shared" si="2"/>
        <v>24.537924954035425</v>
      </c>
    </row>
    <row r="23" spans="2:8" x14ac:dyDescent="0.2">
      <c r="B23">
        <v>80</v>
      </c>
      <c r="C23">
        <v>330939</v>
      </c>
      <c r="D23">
        <v>4197</v>
      </c>
      <c r="E23">
        <v>0</v>
      </c>
      <c r="F23" s="5">
        <f t="shared" si="0"/>
        <v>1.268209549191845E-2</v>
      </c>
      <c r="G23" s="5">
        <f t="shared" si="1"/>
        <v>2.5157896234712259E-2</v>
      </c>
      <c r="H23" s="5">
        <f t="shared" si="2"/>
        <v>25.157896234712258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38FBB-0687-2541-A78D-0D95FB370C96}">
  <dimension ref="B2:I21"/>
  <sheetViews>
    <sheetView workbookViewId="0">
      <selection activeCell="G7" sqref="G7:I21"/>
    </sheetView>
  </sheetViews>
  <sheetFormatPr baseColWidth="10" defaultRowHeight="16" x14ac:dyDescent="0.2"/>
  <cols>
    <col min="7" max="8" width="11.6640625" bestFit="1" customWidth="1"/>
    <col min="9" max="9" width="12.6640625" bestFit="1" customWidth="1"/>
  </cols>
  <sheetData>
    <row r="2" spans="2:9" x14ac:dyDescent="0.2">
      <c r="B2">
        <v>0.50409999999999999</v>
      </c>
    </row>
    <row r="4" spans="2:9" x14ac:dyDescent="0.2">
      <c r="C4" t="s">
        <v>2</v>
      </c>
      <c r="D4" t="s">
        <v>3</v>
      </c>
      <c r="E4" t="s">
        <v>1</v>
      </c>
      <c r="F4" t="s">
        <v>4</v>
      </c>
      <c r="G4" t="s">
        <v>5</v>
      </c>
      <c r="H4" t="s">
        <v>6</v>
      </c>
      <c r="I4" t="s">
        <v>7</v>
      </c>
    </row>
    <row r="5" spans="2:9" x14ac:dyDescent="0.2">
      <c r="C5">
        <v>0</v>
      </c>
      <c r="D5">
        <v>329531</v>
      </c>
      <c r="E5">
        <v>0</v>
      </c>
      <c r="F5">
        <v>0</v>
      </c>
      <c r="G5">
        <f>E5/D5</f>
        <v>0</v>
      </c>
      <c r="H5">
        <f>G5/$B$2</f>
        <v>0</v>
      </c>
      <c r="I5">
        <f>H5*1000</f>
        <v>0</v>
      </c>
    </row>
    <row r="6" spans="2:9" x14ac:dyDescent="0.2">
      <c r="C6">
        <v>5</v>
      </c>
      <c r="D6">
        <v>326938</v>
      </c>
      <c r="E6">
        <v>0</v>
      </c>
      <c r="F6">
        <v>0</v>
      </c>
      <c r="G6">
        <f t="shared" ref="G6:G21" si="0">E6/D6</f>
        <v>0</v>
      </c>
      <c r="H6">
        <f>G6/$B$2</f>
        <v>0</v>
      </c>
      <c r="I6">
        <f t="shared" ref="I6:I21" si="1">H6*1000</f>
        <v>0</v>
      </c>
    </row>
    <row r="7" spans="2:9" x14ac:dyDescent="0.2">
      <c r="C7">
        <v>10</v>
      </c>
      <c r="D7">
        <v>285274</v>
      </c>
      <c r="E7">
        <v>317</v>
      </c>
      <c r="F7">
        <v>0</v>
      </c>
      <c r="G7" s="5">
        <f t="shared" si="0"/>
        <v>1.1112123782749217E-3</v>
      </c>
      <c r="H7" s="5">
        <f t="shared" ref="H7:H21" si="2">G7/$B$2</f>
        <v>2.2043490939792137E-3</v>
      </c>
      <c r="I7" s="5">
        <f t="shared" si="1"/>
        <v>2.2043490939792139</v>
      </c>
    </row>
    <row r="8" spans="2:9" x14ac:dyDescent="0.2">
      <c r="C8">
        <v>15</v>
      </c>
      <c r="D8">
        <v>284682</v>
      </c>
      <c r="E8">
        <v>215</v>
      </c>
      <c r="F8">
        <v>0</v>
      </c>
      <c r="G8" s="5">
        <f t="shared" si="0"/>
        <v>7.552286410802228E-4</v>
      </c>
      <c r="H8" s="5">
        <f t="shared" si="2"/>
        <v>1.4981722695501345E-3</v>
      </c>
      <c r="I8" s="5">
        <f t="shared" si="1"/>
        <v>1.4981722695501345</v>
      </c>
    </row>
    <row r="9" spans="2:9" x14ac:dyDescent="0.2">
      <c r="C9">
        <v>20</v>
      </c>
      <c r="D9">
        <v>291340</v>
      </c>
      <c r="E9">
        <v>392</v>
      </c>
      <c r="F9">
        <v>0</v>
      </c>
      <c r="G9" s="5">
        <f t="shared" si="0"/>
        <v>1.3455069678039405E-3</v>
      </c>
      <c r="H9" s="5">
        <f t="shared" si="2"/>
        <v>2.6691270934416592E-3</v>
      </c>
      <c r="I9" s="5">
        <f t="shared" si="1"/>
        <v>2.6691270934416593</v>
      </c>
    </row>
    <row r="10" spans="2:9" x14ac:dyDescent="0.2">
      <c r="C10">
        <v>25</v>
      </c>
      <c r="D10">
        <v>293687</v>
      </c>
      <c r="E10">
        <v>427</v>
      </c>
      <c r="F10">
        <v>0</v>
      </c>
      <c r="G10" s="5">
        <f t="shared" si="0"/>
        <v>1.4539288426113515E-3</v>
      </c>
      <c r="H10" s="5">
        <f t="shared" si="2"/>
        <v>2.8842071862950833E-3</v>
      </c>
      <c r="I10" s="5">
        <f t="shared" si="1"/>
        <v>2.8842071862950833</v>
      </c>
    </row>
    <row r="11" spans="2:9" x14ac:dyDescent="0.2">
      <c r="C11">
        <v>30</v>
      </c>
      <c r="D11">
        <v>295097</v>
      </c>
      <c r="E11">
        <v>460</v>
      </c>
      <c r="F11">
        <v>0</v>
      </c>
      <c r="G11" s="5">
        <f t="shared" si="0"/>
        <v>1.5588094762061288E-3</v>
      </c>
      <c r="H11" s="5">
        <f t="shared" si="2"/>
        <v>3.0922624007263021E-3</v>
      </c>
      <c r="I11" s="5">
        <f t="shared" si="1"/>
        <v>3.0922624007263022</v>
      </c>
    </row>
    <row r="12" spans="2:9" x14ac:dyDescent="0.2">
      <c r="C12">
        <v>35</v>
      </c>
      <c r="D12">
        <v>295119</v>
      </c>
      <c r="E12">
        <v>610</v>
      </c>
      <c r="F12">
        <v>0</v>
      </c>
      <c r="G12" s="5">
        <f t="shared" si="0"/>
        <v>2.0669628183885144E-3</v>
      </c>
      <c r="H12" s="5">
        <f t="shared" si="2"/>
        <v>4.1003031509393266E-3</v>
      </c>
      <c r="I12" s="5">
        <f t="shared" si="1"/>
        <v>4.1003031509393262</v>
      </c>
    </row>
    <row r="13" spans="2:9" x14ac:dyDescent="0.2">
      <c r="C13">
        <v>40</v>
      </c>
      <c r="D13">
        <v>295387</v>
      </c>
      <c r="E13">
        <v>837</v>
      </c>
      <c r="F13">
        <v>0</v>
      </c>
      <c r="G13" s="5">
        <f t="shared" si="0"/>
        <v>2.8335708748184587E-3</v>
      </c>
      <c r="H13" s="5">
        <f t="shared" si="2"/>
        <v>5.6210491466345148E-3</v>
      </c>
      <c r="I13" s="5">
        <f t="shared" si="1"/>
        <v>5.6210491466345145</v>
      </c>
    </row>
    <row r="14" spans="2:9" x14ac:dyDescent="0.2">
      <c r="C14">
        <v>45</v>
      </c>
      <c r="D14">
        <v>298673</v>
      </c>
      <c r="E14">
        <v>947</v>
      </c>
      <c r="F14">
        <v>0</v>
      </c>
      <c r="G14" s="5">
        <f t="shared" si="0"/>
        <v>3.1706916929216903E-3</v>
      </c>
      <c r="H14" s="5">
        <f t="shared" si="2"/>
        <v>6.2898069687000405E-3</v>
      </c>
      <c r="I14" s="5">
        <f t="shared" si="1"/>
        <v>6.2898069687000406</v>
      </c>
    </row>
    <row r="15" spans="2:9" x14ac:dyDescent="0.2">
      <c r="C15">
        <v>50</v>
      </c>
      <c r="D15">
        <v>298866</v>
      </c>
      <c r="E15">
        <v>1142</v>
      </c>
      <c r="F15">
        <v>0</v>
      </c>
      <c r="G15" s="5">
        <f t="shared" si="0"/>
        <v>3.8211104642214238E-3</v>
      </c>
      <c r="H15" s="5">
        <f t="shared" si="2"/>
        <v>7.5800644003598963E-3</v>
      </c>
      <c r="I15" s="5">
        <f t="shared" si="1"/>
        <v>7.5800644003598965</v>
      </c>
    </row>
    <row r="16" spans="2:9" x14ac:dyDescent="0.2">
      <c r="C16">
        <v>55</v>
      </c>
      <c r="D16">
        <v>299639</v>
      </c>
      <c r="E16">
        <v>1119</v>
      </c>
      <c r="F16">
        <v>0</v>
      </c>
      <c r="G16" s="5">
        <f t="shared" si="0"/>
        <v>3.7344938409219096E-3</v>
      </c>
      <c r="H16" s="5">
        <f t="shared" si="2"/>
        <v>7.4082401129178929E-3</v>
      </c>
      <c r="I16" s="5">
        <f t="shared" si="1"/>
        <v>7.408240112917893</v>
      </c>
    </row>
    <row r="17" spans="3:9" x14ac:dyDescent="0.2">
      <c r="C17">
        <v>60</v>
      </c>
      <c r="D17">
        <v>298855</v>
      </c>
      <c r="E17">
        <v>1064</v>
      </c>
      <c r="F17">
        <v>0</v>
      </c>
      <c r="G17" s="5">
        <f t="shared" si="0"/>
        <v>3.5602549731475132E-3</v>
      </c>
      <c r="H17" s="5">
        <f t="shared" si="2"/>
        <v>7.0625966537344043E-3</v>
      </c>
      <c r="I17" s="5">
        <f t="shared" si="1"/>
        <v>7.0625966537344045</v>
      </c>
    </row>
    <row r="18" spans="3:9" x14ac:dyDescent="0.2">
      <c r="C18">
        <v>65</v>
      </c>
      <c r="D18">
        <v>303609</v>
      </c>
      <c r="E18">
        <v>1638</v>
      </c>
      <c r="F18">
        <v>0</v>
      </c>
      <c r="G18" s="5">
        <f t="shared" si="0"/>
        <v>5.3950969832910088E-3</v>
      </c>
      <c r="H18" s="5">
        <f t="shared" si="2"/>
        <v>1.0702434007718723E-2</v>
      </c>
      <c r="I18" s="5">
        <f t="shared" si="1"/>
        <v>10.702434007718724</v>
      </c>
    </row>
    <row r="19" spans="3:9" x14ac:dyDescent="0.2">
      <c r="C19">
        <v>70</v>
      </c>
      <c r="D19">
        <v>304775</v>
      </c>
      <c r="E19">
        <v>1671</v>
      </c>
      <c r="F19">
        <v>0</v>
      </c>
      <c r="G19" s="5">
        <f t="shared" si="0"/>
        <v>5.4827331638093672E-3</v>
      </c>
      <c r="H19" s="5">
        <f t="shared" si="2"/>
        <v>1.0876280824854924E-2</v>
      </c>
      <c r="I19" s="5">
        <f t="shared" si="1"/>
        <v>10.876280824854923</v>
      </c>
    </row>
    <row r="20" spans="3:9" x14ac:dyDescent="0.2">
      <c r="C20">
        <v>75</v>
      </c>
      <c r="D20">
        <v>303650</v>
      </c>
      <c r="E20">
        <v>1661</v>
      </c>
      <c r="F20">
        <v>0</v>
      </c>
      <c r="G20" s="5">
        <f t="shared" si="0"/>
        <v>5.4701136176519023E-3</v>
      </c>
      <c r="H20" s="5">
        <f t="shared" si="2"/>
        <v>1.0851247009823255E-2</v>
      </c>
      <c r="I20" s="5">
        <f t="shared" si="1"/>
        <v>10.851247009823254</v>
      </c>
    </row>
    <row r="21" spans="3:9" x14ac:dyDescent="0.2">
      <c r="C21">
        <v>80</v>
      </c>
      <c r="D21">
        <v>305677</v>
      </c>
      <c r="E21">
        <v>1536</v>
      </c>
      <c r="F21">
        <v>0</v>
      </c>
      <c r="G21" s="5">
        <f t="shared" si="0"/>
        <v>5.0249119168272391E-3</v>
      </c>
      <c r="H21" s="5">
        <f t="shared" si="2"/>
        <v>9.9680855322897034E-3</v>
      </c>
      <c r="I21" s="5">
        <f t="shared" si="1"/>
        <v>9.9680855322897042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FA998-0A3B-EB4D-957A-98A4EE4D3EA2}">
  <dimension ref="C2:K47"/>
  <sheetViews>
    <sheetView tabSelected="1" zoomScale="125" workbookViewId="0">
      <selection activeCell="J35" sqref="J35"/>
    </sheetView>
  </sheetViews>
  <sheetFormatPr baseColWidth="10" defaultRowHeight="16" x14ac:dyDescent="0.2"/>
  <cols>
    <col min="3" max="3" width="9.33203125" customWidth="1"/>
    <col min="7" max="7" width="16.5" customWidth="1"/>
    <col min="9" max="9" width="12.1640625" customWidth="1"/>
    <col min="10" max="10" width="20" customWidth="1"/>
  </cols>
  <sheetData>
    <row r="2" spans="4:4" x14ac:dyDescent="0.2">
      <c r="D2" s="1"/>
    </row>
    <row r="3" spans="4:4" x14ac:dyDescent="0.2"/>
    <row r="4" spans="4:4" x14ac:dyDescent="0.2"/>
    <row r="5" spans="4:4" x14ac:dyDescent="0.2"/>
    <row r="6" spans="4:4" x14ac:dyDescent="0.2"/>
    <row r="7" spans="4:4" x14ac:dyDescent="0.2"/>
    <row r="8" spans="4:4" x14ac:dyDescent="0.2"/>
    <row r="9" spans="4:4" x14ac:dyDescent="0.2"/>
    <row r="10" spans="4:4" x14ac:dyDescent="0.2"/>
    <row r="11" spans="4:4" x14ac:dyDescent="0.2"/>
    <row r="12" spans="4:4" x14ac:dyDescent="0.2"/>
    <row r="13" spans="4:4" x14ac:dyDescent="0.2"/>
    <row r="14" spans="4:4" x14ac:dyDescent="0.2"/>
    <row r="15" spans="4:4" x14ac:dyDescent="0.2"/>
    <row r="16" spans="4:4" x14ac:dyDescent="0.2"/>
    <row r="17" spans="3:11" x14ac:dyDescent="0.2"/>
    <row r="18" spans="3:11" x14ac:dyDescent="0.2"/>
    <row r="19" spans="3:11" x14ac:dyDescent="0.2"/>
    <row r="20" spans="3:11" x14ac:dyDescent="0.2"/>
    <row r="21" spans="3:11" x14ac:dyDescent="0.2"/>
    <row r="25" spans="3:11" x14ac:dyDescent="0.2">
      <c r="D25" s="3" t="s">
        <v>9</v>
      </c>
      <c r="E25" t="s">
        <v>12</v>
      </c>
      <c r="F25" t="s">
        <v>11</v>
      </c>
      <c r="G25" t="s">
        <v>15</v>
      </c>
      <c r="H25" t="s">
        <v>14</v>
      </c>
      <c r="J25" t="s">
        <v>18</v>
      </c>
      <c r="K25" s="6">
        <v>9.7549999999999998E-2</v>
      </c>
    </row>
    <row r="26" spans="3:11" x14ac:dyDescent="0.2">
      <c r="C26" t="s">
        <v>19</v>
      </c>
      <c r="D26" s="3" t="s">
        <v>7</v>
      </c>
      <c r="E26" t="s">
        <v>7</v>
      </c>
      <c r="F26" t="s">
        <v>7</v>
      </c>
      <c r="G26" t="s">
        <v>8</v>
      </c>
      <c r="H26" t="s">
        <v>7</v>
      </c>
      <c r="I26" t="s">
        <v>13</v>
      </c>
      <c r="K26" s="5"/>
    </row>
    <row r="27" spans="3:11" x14ac:dyDescent="0.2">
      <c r="C27">
        <v>0</v>
      </c>
      <c r="D27" s="3"/>
      <c r="E27">
        <f>CypC18!I5</f>
        <v>0</v>
      </c>
      <c r="F27">
        <f>CypC17!H7</f>
        <v>0</v>
      </c>
      <c r="G27">
        <f>_xlfn.STDEV.P(D27:F27)</f>
        <v>0</v>
      </c>
      <c r="H27">
        <f>AVERAGE(D27:F27)</f>
        <v>0</v>
      </c>
      <c r="I27">
        <f>H27*0.00513</f>
        <v>0</v>
      </c>
      <c r="J27" t="s">
        <v>16</v>
      </c>
      <c r="K27" s="5">
        <f>F47</f>
        <v>6.1391362086217482E-2</v>
      </c>
    </row>
    <row r="28" spans="3:11" x14ac:dyDescent="0.2">
      <c r="C28">
        <v>5</v>
      </c>
      <c r="D28" s="3"/>
      <c r="E28">
        <f>CypC18!I6</f>
        <v>0</v>
      </c>
      <c r="F28">
        <f>CypC17!H8</f>
        <v>0</v>
      </c>
      <c r="G28">
        <f>_xlfn.STDEV.P(D28:F28)</f>
        <v>0</v>
      </c>
      <c r="H28">
        <f>AVERAGE(D28:F28)</f>
        <v>0</v>
      </c>
      <c r="I28">
        <f t="shared" ref="I28:I43" si="0">H28*0.00513</f>
        <v>0</v>
      </c>
      <c r="J28" t="s">
        <v>10</v>
      </c>
      <c r="K28" s="5">
        <f>K27/K25</f>
        <v>0.62933226126312136</v>
      </c>
    </row>
    <row r="29" spans="3:11" x14ac:dyDescent="0.2">
      <c r="C29">
        <v>10</v>
      </c>
      <c r="D29" s="3"/>
      <c r="E29" s="5">
        <f>CypC18!I7</f>
        <v>2.2043490939792139</v>
      </c>
      <c r="F29" s="5">
        <f>CypC17!H9</f>
        <v>5.0883291639421167</v>
      </c>
      <c r="G29" s="5">
        <f>_xlfn.STDEV.P(E29:F29)</f>
        <v>1.4419900349814503</v>
      </c>
      <c r="H29" s="5">
        <f>AVERAGE(E29:F29)</f>
        <v>3.6463391289606655</v>
      </c>
      <c r="I29" s="5">
        <f t="shared" si="0"/>
        <v>1.8705719731568215E-2</v>
      </c>
      <c r="J29" t="s">
        <v>17</v>
      </c>
      <c r="K29" s="5">
        <v>50.509052249505153</v>
      </c>
    </row>
    <row r="30" spans="3:11" x14ac:dyDescent="0.2">
      <c r="C30">
        <v>15</v>
      </c>
      <c r="D30" s="3"/>
      <c r="E30" s="5">
        <f>CypC18!I8</f>
        <v>1.4981722695501345</v>
      </c>
      <c r="F30" s="5">
        <f>CypC17!H10</f>
        <v>7.5895721015110666</v>
      </c>
      <c r="G30" s="5">
        <f>_xlfn.STDEV.P(D30:F30)</f>
        <v>3.0456999159804652</v>
      </c>
      <c r="H30" s="5">
        <f>AVERAGE(D30:F30)</f>
        <v>4.543872185530601</v>
      </c>
      <c r="I30" s="5">
        <f t="shared" si="0"/>
        <v>2.3310064311771982E-2</v>
      </c>
    </row>
    <row r="31" spans="3:11" x14ac:dyDescent="0.2">
      <c r="C31">
        <v>20</v>
      </c>
      <c r="D31" s="3"/>
      <c r="E31" s="5">
        <f>CypC18!I9</f>
        <v>2.6691270934416593</v>
      </c>
      <c r="F31" s="5">
        <f>CypC17!H11</f>
        <v>9.7050658962238696</v>
      </c>
      <c r="G31" s="5">
        <f>_xlfn.STDEV.P(D31:F31)</f>
        <v>3.5179694013911051</v>
      </c>
      <c r="H31" s="5">
        <f>AVERAGE(D31:F31)</f>
        <v>6.1870964948327645</v>
      </c>
      <c r="I31" s="5">
        <f t="shared" si="0"/>
        <v>3.1739805018492079E-2</v>
      </c>
    </row>
    <row r="32" spans="3:11" x14ac:dyDescent="0.2">
      <c r="C32">
        <v>25</v>
      </c>
      <c r="D32" s="3"/>
      <c r="E32" s="5">
        <f>CypC18!I10</f>
        <v>2.8842071862950833</v>
      </c>
      <c r="F32" s="5">
        <f>CypC17!H12</f>
        <v>12.005098478013805</v>
      </c>
      <c r="G32" s="5">
        <f>_xlfn.STDEV.P(D32:F32)</f>
        <v>4.5604456458593612</v>
      </c>
      <c r="H32" s="5">
        <f>AVERAGE(D32:F32)</f>
        <v>7.4446528321544445</v>
      </c>
      <c r="I32" s="5">
        <f t="shared" si="0"/>
        <v>3.81910690289523E-2</v>
      </c>
    </row>
    <row r="33" spans="3:9" x14ac:dyDescent="0.2">
      <c r="C33">
        <v>30</v>
      </c>
      <c r="D33" s="3"/>
      <c r="E33" s="5">
        <f>CypC18!I11</f>
        <v>3.0922624007263022</v>
      </c>
      <c r="F33" s="5">
        <f>CypC17!H13</f>
        <v>13.99280715345736</v>
      </c>
      <c r="G33" s="5">
        <f>_xlfn.STDEV.P(D33:F33)</f>
        <v>5.4502723763655281</v>
      </c>
      <c r="H33" s="5">
        <f>AVERAGE(D33:F33)</f>
        <v>8.5425347770918307</v>
      </c>
      <c r="I33" s="5">
        <f t="shared" si="0"/>
        <v>4.382320340648109E-2</v>
      </c>
    </row>
    <row r="34" spans="3:9" x14ac:dyDescent="0.2">
      <c r="C34">
        <v>35</v>
      </c>
      <c r="D34" s="3"/>
      <c r="E34" s="5">
        <f>CypC18!I12</f>
        <v>4.1003031509393262</v>
      </c>
      <c r="F34" s="5">
        <f>CypC17!H14</f>
        <v>16.142621309919257</v>
      </c>
      <c r="G34" s="5">
        <f>_xlfn.STDEV.P(D34:F34)</f>
        <v>6.0211590794899656</v>
      </c>
      <c r="H34" s="5">
        <f>AVERAGE(D34:F34)</f>
        <v>10.121462230429291</v>
      </c>
      <c r="I34" s="5">
        <f t="shared" si="0"/>
        <v>5.1923101242102261E-2</v>
      </c>
    </row>
    <row r="35" spans="3:9" x14ac:dyDescent="0.2">
      <c r="C35">
        <v>40</v>
      </c>
      <c r="D35" s="3"/>
      <c r="E35" s="5">
        <f>CypC18!I13</f>
        <v>5.6210491466345145</v>
      </c>
      <c r="F35" s="5">
        <f>CypC17!H15</f>
        <v>18.969001672387247</v>
      </c>
      <c r="G35" s="5">
        <f>_xlfn.STDEV.P(D35:F35)</f>
        <v>6.6739762628763639</v>
      </c>
      <c r="H35" s="5">
        <f>AVERAGE(D35:F35)</f>
        <v>12.295025409510881</v>
      </c>
      <c r="I35" s="5">
        <f t="shared" si="0"/>
        <v>6.3073480350790814E-2</v>
      </c>
    </row>
    <row r="36" spans="3:9" x14ac:dyDescent="0.2">
      <c r="C36">
        <v>45</v>
      </c>
      <c r="D36" s="3"/>
      <c r="E36" s="5">
        <f>CypC18!I14</f>
        <v>6.2898069687000406</v>
      </c>
      <c r="F36" s="5">
        <f>CypC17!H16</f>
        <v>19.310212340895241</v>
      </c>
      <c r="G36" s="5">
        <f>_xlfn.STDEV.P(D36:F36)</f>
        <v>6.5102026860976014</v>
      </c>
      <c r="H36" s="5">
        <f>AVERAGE(D36:F36)</f>
        <v>12.800009654797641</v>
      </c>
      <c r="I36" s="5">
        <f t="shared" si="0"/>
        <v>6.5664049529111895E-2</v>
      </c>
    </row>
    <row r="37" spans="3:9" x14ac:dyDescent="0.2">
      <c r="C37">
        <v>50</v>
      </c>
      <c r="D37" s="3"/>
      <c r="E37" s="5">
        <f>CypC18!I15</f>
        <v>7.5800644003598965</v>
      </c>
      <c r="F37" s="5">
        <f>CypC17!H17</f>
        <v>19.433082244737808</v>
      </c>
      <c r="G37" s="5">
        <f>_xlfn.STDEV.P(D37:F37)</f>
        <v>5.9265089221889529</v>
      </c>
      <c r="H37" s="5">
        <f>AVERAGE(D37:F37)</f>
        <v>13.506573322548853</v>
      </c>
      <c r="I37" s="5">
        <f t="shared" si="0"/>
        <v>6.9288721144675616E-2</v>
      </c>
    </row>
    <row r="38" spans="3:9" x14ac:dyDescent="0.2">
      <c r="C38">
        <v>55</v>
      </c>
      <c r="D38" s="3"/>
      <c r="E38" s="5">
        <f>CypC18!I16</f>
        <v>7.408240112917893</v>
      </c>
      <c r="F38" s="5">
        <f>CypC17!H18</f>
        <v>21.214480285606925</v>
      </c>
      <c r="G38" s="5">
        <f>_xlfn.STDEV.P(D38:F38)</f>
        <v>6.9031200863445124</v>
      </c>
      <c r="H38" s="5">
        <f>AVERAGE(D38:F38)</f>
        <v>14.31136019926241</v>
      </c>
      <c r="I38" s="5">
        <f t="shared" si="0"/>
        <v>7.3417277822216159E-2</v>
      </c>
    </row>
    <row r="39" spans="3:9" x14ac:dyDescent="0.2">
      <c r="C39">
        <v>60</v>
      </c>
      <c r="D39" s="3"/>
      <c r="E39" s="5">
        <f>CypC18!I17</f>
        <v>7.0625966537344045</v>
      </c>
      <c r="F39" s="5">
        <f>CypC17!H19</f>
        <v>21.793050165211927</v>
      </c>
      <c r="G39" s="5">
        <f>_xlfn.STDEV.P(D39:F39)</f>
        <v>7.3652267557387621</v>
      </c>
      <c r="H39" s="5">
        <f>AVERAGE(D39:F39)</f>
        <v>14.427823409473167</v>
      </c>
      <c r="I39" s="5">
        <f t="shared" si="0"/>
        <v>7.4014734090597348E-2</v>
      </c>
    </row>
    <row r="40" spans="3:9" x14ac:dyDescent="0.2">
      <c r="C40">
        <v>65</v>
      </c>
      <c r="D40" s="3"/>
      <c r="E40" s="5">
        <f>CypC18!I18</f>
        <v>10.702434007718724</v>
      </c>
      <c r="F40" s="5">
        <f>CypC17!H20</f>
        <v>23.762306349045485</v>
      </c>
      <c r="G40" s="5">
        <f>_xlfn.STDEV.P(D40:F40)</f>
        <v>6.5299361706633787</v>
      </c>
      <c r="H40" s="5">
        <f>AVERAGE(D40:F40)</f>
        <v>17.232370178382105</v>
      </c>
      <c r="I40" s="5">
        <f t="shared" si="0"/>
        <v>8.8402059015100204E-2</v>
      </c>
    </row>
    <row r="41" spans="3:9" x14ac:dyDescent="0.2">
      <c r="C41">
        <v>70</v>
      </c>
      <c r="D41" s="3"/>
      <c r="E41" s="5">
        <f>CypC18!I19</f>
        <v>10.876280824854923</v>
      </c>
      <c r="F41" s="5">
        <f>CypC17!H21</f>
        <v>23.624126402456227</v>
      </c>
      <c r="G41" s="5">
        <f>_xlfn.STDEV.P(D41:F41)</f>
        <v>6.3739227888006527</v>
      </c>
      <c r="H41" s="5">
        <f>AVERAGE(D41:F41)</f>
        <v>17.250203613655575</v>
      </c>
      <c r="I41" s="5">
        <f t="shared" si="0"/>
        <v>8.8493544538053096E-2</v>
      </c>
    </row>
    <row r="42" spans="3:9" x14ac:dyDescent="0.2">
      <c r="C42">
        <v>75</v>
      </c>
      <c r="D42" s="3"/>
      <c r="E42" s="5">
        <f>CypC18!I20</f>
        <v>10.851247009823254</v>
      </c>
      <c r="F42" s="5">
        <f>CypC17!H22</f>
        <v>24.537924954035425</v>
      </c>
      <c r="G42" s="5">
        <f>_xlfn.STDEV.P(D42:F42)</f>
        <v>6.8433389721060855</v>
      </c>
      <c r="H42" s="5">
        <f>AVERAGE(D42:F42)</f>
        <v>17.69458598192934</v>
      </c>
      <c r="I42" s="5">
        <f t="shared" si="0"/>
        <v>9.0773226087297515E-2</v>
      </c>
    </row>
    <row r="43" spans="3:9" x14ac:dyDescent="0.2">
      <c r="C43">
        <v>80</v>
      </c>
      <c r="D43" s="3"/>
      <c r="E43" s="5">
        <f>CypC18!I21</f>
        <v>9.9680855322897042</v>
      </c>
      <c r="F43" s="5">
        <f>CypC17!H23</f>
        <v>25.157896234712258</v>
      </c>
      <c r="G43" s="5">
        <f>_xlfn.STDEV.P(D43:F43)</f>
        <v>7.5949053512112767</v>
      </c>
      <c r="H43" s="5">
        <f>AVERAGE(D43:F43)</f>
        <v>17.56299088350098</v>
      </c>
      <c r="I43" s="5">
        <f t="shared" si="0"/>
        <v>9.0098143232360026E-2</v>
      </c>
    </row>
    <row r="45" spans="3:9" x14ac:dyDescent="0.2">
      <c r="D45">
        <f>D43*0.0048</f>
        <v>0</v>
      </c>
      <c r="E45" s="4">
        <f>E43*0.0051</f>
        <v>5.0837236214677492E-2</v>
      </c>
      <c r="F45" s="4">
        <f>F43*0.0053</f>
        <v>0.13333685004397497</v>
      </c>
    </row>
    <row r="47" spans="3:9" x14ac:dyDescent="0.2">
      <c r="C47" s="2" t="s">
        <v>20</v>
      </c>
      <c r="D47" s="2"/>
      <c r="E47" s="2"/>
      <c r="F47" s="4">
        <f>AVERAGE(D45:F45)</f>
        <v>6.1391362086217482E-2</v>
      </c>
    </row>
  </sheetData>
  <mergeCells count="1">
    <mergeCell ref="C47:E47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CypC17</vt:lpstr>
      <vt:lpstr>CypC18</vt:lpstr>
      <vt:lpstr>CypC 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Trenkle, Sophie</dc:creator>
  <cp:lastModifiedBy>Dirks, Tim</cp:lastModifiedBy>
  <dcterms:created xsi:type="dcterms:W3CDTF">2024-06-20T11:22:01Z</dcterms:created>
  <dcterms:modified xsi:type="dcterms:W3CDTF">2025-02-04T13:58:27Z</dcterms:modified>
</cp:coreProperties>
</file>