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TimDirks/Documents/PostDoc/Manuskripte/Immobilization Review/Excel Sortiert/Figure 4/"/>
    </mc:Choice>
  </mc:AlternateContent>
  <xr:revisionPtr revIDLastSave="0" documentId="8_{485A9A73-016F-7048-A801-C93205A8ADF4}" xr6:coauthVersionLast="47" xr6:coauthVersionMax="47" xr10:uidLastSave="{00000000-0000-0000-0000-000000000000}"/>
  <bookViews>
    <workbookView xWindow="14460" yWindow="6340" windowWidth="28760" windowHeight="17120" activeTab="3" xr2:uid="{0C9237B2-45FA-4E4A-BEC5-D5E17E59E2A8}"/>
  </bookViews>
  <sheets>
    <sheet name="LacZ" sheetId="1" r:id="rId1"/>
    <sheet name="LdhA" sheetId="3" r:id="rId2"/>
    <sheet name="GapA" sheetId="4" r:id="rId3"/>
    <sheet name="VCPO" sheetId="5" r:id="rId4"/>
  </sheets>
  <externalReferences>
    <externalReference r:id="rId5"/>
    <externalReference r:id="rId6"/>
    <externalReference r:id="rId7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8" i="5" l="1"/>
  <c r="E18" i="5"/>
  <c r="E17" i="5"/>
  <c r="D17" i="5"/>
  <c r="C18" i="5"/>
  <c r="B18" i="5"/>
  <c r="C17" i="5"/>
  <c r="B17" i="5"/>
  <c r="B16" i="5"/>
  <c r="E11" i="5"/>
  <c r="H11" i="5" s="1"/>
  <c r="K11" i="5" s="1"/>
  <c r="L10" i="5"/>
  <c r="M10" i="5"/>
  <c r="K10" i="5"/>
  <c r="K9" i="5"/>
  <c r="F11" i="5"/>
  <c r="I11" i="5" s="1"/>
  <c r="L11" i="5" s="1"/>
  <c r="G11" i="5"/>
  <c r="J11" i="5" s="1"/>
  <c r="M11" i="5" s="1"/>
  <c r="J9" i="5"/>
  <c r="H9" i="5"/>
  <c r="F10" i="5"/>
  <c r="I10" i="5" s="1"/>
  <c r="G10" i="5"/>
  <c r="E10" i="5"/>
  <c r="H10" i="5" s="1"/>
  <c r="E9" i="5"/>
  <c r="J10" i="5"/>
  <c r="E4" i="5"/>
  <c r="F4" i="5"/>
  <c r="G4" i="5"/>
  <c r="E5" i="5"/>
  <c r="H5" i="5" s="1"/>
  <c r="F5" i="5"/>
  <c r="I5" i="5" s="1"/>
  <c r="G5" i="5"/>
  <c r="J5" i="5" s="1"/>
  <c r="E3" i="5"/>
  <c r="I4" i="5"/>
  <c r="J4" i="5"/>
  <c r="H4" i="5"/>
  <c r="H3" i="5"/>
  <c r="O11" i="5" l="1"/>
  <c r="N11" i="5"/>
  <c r="N10" i="5"/>
  <c r="O10" i="5"/>
  <c r="J3" i="5"/>
  <c r="K4" i="5" l="1"/>
  <c r="L4" i="5"/>
  <c r="O4" i="5" s="1"/>
  <c r="M4" i="5"/>
  <c r="K5" i="5"/>
  <c r="N5" i="5" s="1"/>
  <c r="L5" i="5"/>
  <c r="M5" i="5"/>
  <c r="K3" i="5"/>
  <c r="N4" i="5" l="1"/>
  <c r="O5" i="5"/>
  <c r="E17" i="4"/>
  <c r="F17" i="4"/>
  <c r="F16" i="4"/>
  <c r="E16" i="4"/>
  <c r="C17" i="4"/>
  <c r="D17" i="4"/>
  <c r="D16" i="4"/>
  <c r="C16" i="4"/>
  <c r="K10" i="4"/>
  <c r="L10" i="4"/>
  <c r="M10" i="4"/>
  <c r="K11" i="4"/>
  <c r="L11" i="4"/>
  <c r="M11" i="4"/>
  <c r="K9" i="4"/>
  <c r="J9" i="4"/>
  <c r="H11" i="4"/>
  <c r="I11" i="4"/>
  <c r="J11" i="4"/>
  <c r="I10" i="4"/>
  <c r="J10" i="4"/>
  <c r="H10" i="4"/>
  <c r="H9" i="4"/>
  <c r="E10" i="4"/>
  <c r="F10" i="4"/>
  <c r="G10" i="4"/>
  <c r="E11" i="4"/>
  <c r="F11" i="4"/>
  <c r="G11" i="4"/>
  <c r="E9" i="4"/>
  <c r="J3" i="4"/>
  <c r="H3" i="4"/>
  <c r="E3" i="4"/>
  <c r="E4" i="4"/>
  <c r="H4" i="4" s="1"/>
  <c r="F4" i="4"/>
  <c r="G4" i="4"/>
  <c r="J4" i="4" s="1"/>
  <c r="I4" i="4"/>
  <c r="E5" i="4"/>
  <c r="H5" i="4" s="1"/>
  <c r="F5" i="4"/>
  <c r="I5" i="4" s="1"/>
  <c r="G5" i="4"/>
  <c r="J5" i="4" s="1"/>
  <c r="D20" i="3"/>
  <c r="C20" i="3"/>
  <c r="D19" i="3"/>
  <c r="C19" i="3"/>
  <c r="O11" i="3"/>
  <c r="O10" i="3"/>
  <c r="N11" i="3"/>
  <c r="N10" i="3"/>
  <c r="K10" i="3"/>
  <c r="L10" i="3"/>
  <c r="M10" i="3"/>
  <c r="K11" i="3"/>
  <c r="L11" i="3"/>
  <c r="M11" i="3"/>
  <c r="K9" i="3"/>
  <c r="J9" i="3"/>
  <c r="H9" i="3"/>
  <c r="H10" i="3"/>
  <c r="J11" i="3"/>
  <c r="I11" i="3"/>
  <c r="H11" i="3"/>
  <c r="J10" i="3"/>
  <c r="I10" i="3"/>
  <c r="O11" i="1"/>
  <c r="O10" i="1"/>
  <c r="N11" i="1"/>
  <c r="N10" i="1"/>
  <c r="H11" i="1"/>
  <c r="I11" i="1"/>
  <c r="J11" i="1"/>
  <c r="I10" i="1"/>
  <c r="J10" i="1"/>
  <c r="H10" i="1"/>
  <c r="N10" i="4" l="1"/>
  <c r="O10" i="4"/>
  <c r="O11" i="4"/>
  <c r="N11" i="4"/>
  <c r="M5" i="4"/>
  <c r="K4" i="4"/>
  <c r="K5" i="4"/>
  <c r="M4" i="4"/>
  <c r="L4" i="4"/>
  <c r="L5" i="4"/>
  <c r="O4" i="4" l="1"/>
  <c r="F19" i="3" s="1"/>
  <c r="N5" i="4"/>
  <c r="E20" i="3" s="1"/>
  <c r="O5" i="4"/>
  <c r="F20" i="3" s="1"/>
  <c r="N4" i="4"/>
  <c r="E19" i="3" s="1"/>
  <c r="E4" i="1" l="1"/>
  <c r="H4" i="1" s="1"/>
  <c r="F4" i="1"/>
  <c r="I4" i="1" s="1"/>
  <c r="G4" i="1"/>
  <c r="J4" i="1" s="1"/>
  <c r="E5" i="1"/>
  <c r="H5" i="1" s="1"/>
  <c r="F5" i="1"/>
  <c r="I5" i="1" s="1"/>
  <c r="G5" i="1"/>
  <c r="J5" i="1" s="1"/>
  <c r="E3" i="1"/>
  <c r="H3" i="1" s="1"/>
  <c r="J3" i="1" s="1"/>
  <c r="M5" i="1" l="1"/>
  <c r="K5" i="1"/>
  <c r="L4" i="1"/>
  <c r="L5" i="1"/>
  <c r="M4" i="1"/>
  <c r="K4" i="1"/>
  <c r="O4" i="1" l="1"/>
  <c r="N4" i="1"/>
  <c r="O5" i="1"/>
  <c r="N5" i="1"/>
  <c r="E25" i="4" l="1"/>
  <c r="F25" i="4"/>
  <c r="F21" i="4"/>
  <c r="F26" i="4" s="1"/>
  <c r="E21" i="4"/>
  <c r="E26" i="4" s="1"/>
  <c r="E28" i="3"/>
  <c r="F28" i="3"/>
  <c r="F24" i="3"/>
  <c r="F29" i="3" s="1"/>
  <c r="E24" i="3"/>
  <c r="E29" i="3" s="1"/>
  <c r="E22" i="1"/>
  <c r="E27" i="1" s="1"/>
  <c r="D22" i="1"/>
  <c r="D27" i="1" s="1"/>
  <c r="E31" i="5"/>
  <c r="D31" i="5"/>
  <c r="D28" i="5"/>
  <c r="D33" i="5" s="1"/>
  <c r="E28" i="5"/>
  <c r="E33" i="5" s="1"/>
  <c r="E27" i="5"/>
  <c r="E32" i="5" s="1"/>
  <c r="D27" i="5"/>
  <c r="D32" i="5" s="1"/>
  <c r="D21" i="5"/>
  <c r="E21" i="5"/>
  <c r="F22" i="4" l="1"/>
  <c r="F27" i="4" s="1"/>
  <c r="E22" i="4"/>
  <c r="E27" i="4" s="1"/>
  <c r="C21" i="4"/>
  <c r="C26" i="4" s="1"/>
  <c r="D23" i="5"/>
  <c r="E23" i="5"/>
  <c r="E22" i="5"/>
  <c r="D22" i="5"/>
  <c r="C16" i="5"/>
  <c r="C26" i="5" s="1"/>
  <c r="B26" i="5"/>
  <c r="F15" i="4"/>
  <c r="E15" i="4"/>
  <c r="D21" i="4"/>
  <c r="D26" i="4" s="1"/>
  <c r="C22" i="4"/>
  <c r="C27" i="4" s="1"/>
  <c r="D22" i="4"/>
  <c r="D27" i="4" s="1"/>
  <c r="D15" i="4"/>
  <c r="D20" i="4" s="1"/>
  <c r="D25" i="4" s="1"/>
  <c r="C15" i="4"/>
  <c r="C20" i="4" s="1"/>
  <c r="C25" i="4" s="1"/>
  <c r="C24" i="3"/>
  <c r="C29" i="3" s="1"/>
  <c r="D24" i="3"/>
  <c r="D29" i="3" s="1"/>
  <c r="C25" i="3"/>
  <c r="C30" i="3" s="1"/>
  <c r="D25" i="3"/>
  <c r="D30" i="3" s="1"/>
  <c r="D18" i="3"/>
  <c r="D23" i="3" s="1"/>
  <c r="D28" i="3" s="1"/>
  <c r="C18" i="3"/>
  <c r="C23" i="3" s="1"/>
  <c r="C28" i="3" s="1"/>
  <c r="F18" i="3"/>
  <c r="E18" i="3"/>
  <c r="D17" i="1"/>
  <c r="E17" i="1"/>
  <c r="D18" i="1"/>
  <c r="E18" i="1"/>
  <c r="E16" i="1"/>
  <c r="D16" i="1"/>
  <c r="C17" i="1"/>
  <c r="C22" i="1" s="1"/>
  <c r="C27" i="1" s="1"/>
  <c r="C18" i="1"/>
  <c r="C23" i="1" s="1"/>
  <c r="C28" i="1" s="1"/>
  <c r="B17" i="1"/>
  <c r="B22" i="1" s="1"/>
  <c r="B27" i="1" s="1"/>
  <c r="B18" i="1"/>
  <c r="B23" i="1" s="1"/>
  <c r="B28" i="1" s="1"/>
  <c r="C16" i="1"/>
  <c r="B16" i="1"/>
  <c r="B21" i="5" l="1"/>
  <c r="B31" i="5" s="1"/>
  <c r="B22" i="5"/>
  <c r="B32" i="5" s="1"/>
  <c r="B27" i="5"/>
  <c r="C21" i="5"/>
  <c r="C31" i="5" s="1"/>
  <c r="B21" i="1"/>
  <c r="B26" i="1" s="1"/>
  <c r="D21" i="1"/>
  <c r="D26" i="1" s="1"/>
  <c r="C21" i="1"/>
  <c r="C26" i="1" s="1"/>
  <c r="E21" i="1"/>
  <c r="E26" i="1" s="1"/>
  <c r="C28" i="5"/>
  <c r="C23" i="5"/>
  <c r="C33" i="5" s="1"/>
  <c r="B23" i="5"/>
  <c r="B33" i="5" s="1"/>
  <c r="B28" i="5"/>
  <c r="C22" i="5"/>
  <c r="C32" i="5" s="1"/>
  <c r="C27" i="5"/>
  <c r="E25" i="3"/>
  <c r="E30" i="3" s="1"/>
  <c r="F25" i="3"/>
  <c r="F30" i="3" s="1"/>
  <c r="E23" i="1"/>
  <c r="E28" i="1" s="1"/>
  <c r="D23" i="1"/>
  <c r="D28" i="1" s="1"/>
</calcChain>
</file>

<file path=xl/sharedStrings.xml><?xml version="1.0" encoding="utf-8"?>
<sst xmlns="http://schemas.openxmlformats.org/spreadsheetml/2006/main" count="130" uniqueCount="25">
  <si>
    <t>free</t>
  </si>
  <si>
    <t>immobilized</t>
  </si>
  <si>
    <t>MW</t>
  </si>
  <si>
    <t>STABWN</t>
  </si>
  <si>
    <t>Without amicon</t>
  </si>
  <si>
    <t>Plasma treatment [min]</t>
  </si>
  <si>
    <t>Absorption</t>
  </si>
  <si>
    <t>undiluted</t>
  </si>
  <si>
    <t>Amino termini acc to Standard</t>
  </si>
  <si>
    <t>Minus starting conc. (8.58 µM)</t>
  </si>
  <si>
    <t>Amino termini corrected</t>
  </si>
  <si>
    <t>Mean</t>
  </si>
  <si>
    <t>Immobilized</t>
  </si>
  <si>
    <t>/</t>
  </si>
  <si>
    <t>Free</t>
  </si>
  <si>
    <t>1 mg/ml</t>
  </si>
  <si>
    <t>8.58 µM</t>
  </si>
  <si>
    <t>27.4 µM</t>
  </si>
  <si>
    <t>Minus starting conc. (27.4µM)</t>
  </si>
  <si>
    <t>1 mg / ml</t>
  </si>
  <si>
    <t>28.14 µM</t>
  </si>
  <si>
    <t>Minus starting conc. (26.14 µM)</t>
  </si>
  <si>
    <t>Minus starting conc. (14.8 µM)</t>
  </si>
  <si>
    <t>1 mg/ ml</t>
  </si>
  <si>
    <t>14.8 µM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</si>
</sst>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6" formatCode="0.000"/>
  </numFmts>
  <fonts count="3" x14ac:knownFonts="1"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D9E1F2"/>
        <bgColor rgb="FF000000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Alignment="1">
      <alignment horizontal="center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1" fillId="3" borderId="1" xfId="0" applyFont="1" applyFill="1" applyBorder="1"/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/>
    <xf numFmtId="0" fontId="1" fillId="3" borderId="4" xfId="0" applyFont="1" applyFill="1" applyBorder="1"/>
    <xf numFmtId="0" fontId="0" fillId="0" borderId="0" xfId="0" applyAlignment="1">
      <alignment horizontal="center"/>
    </xf>
    <xf numFmtId="0" fontId="0" fillId="4" borderId="1" xfId="0" applyFill="1" applyBorder="1"/>
    <xf numFmtId="0" fontId="0" fillId="4" borderId="9" xfId="0" applyFill="1" applyBorder="1"/>
    <xf numFmtId="0" fontId="0" fillId="4" borderId="10" xfId="0" applyFill="1" applyBorder="1"/>
    <xf numFmtId="0" fontId="0" fillId="4" borderId="6" xfId="0" applyFill="1" applyBorder="1"/>
    <xf numFmtId="0" fontId="0" fillId="4" borderId="5" xfId="0" applyFill="1" applyBorder="1"/>
    <xf numFmtId="0" fontId="0" fillId="4" borderId="2" xfId="0" applyFill="1" applyBorder="1"/>
    <xf numFmtId="0" fontId="0" fillId="4" borderId="11" xfId="0" applyFill="1" applyBorder="1"/>
    <xf numFmtId="0" fontId="0" fillId="4" borderId="12" xfId="0" applyFill="1" applyBorder="1"/>
    <xf numFmtId="0" fontId="0" fillId="4" borderId="8" xfId="0" applyFill="1" applyBorder="1"/>
    <xf numFmtId="0" fontId="0" fillId="4" borderId="13" xfId="0" applyFill="1" applyBorder="1"/>
    <xf numFmtId="0" fontId="0" fillId="4" borderId="14" xfId="0" applyFill="1" applyBorder="1"/>
    <xf numFmtId="0" fontId="0" fillId="4" borderId="3" xfId="0" applyFill="1" applyBorder="1"/>
    <xf numFmtId="0" fontId="0" fillId="4" borderId="3" xfId="0" applyFill="1" applyBorder="1" applyAlignment="1">
      <alignment horizontal="center"/>
    </xf>
    <xf numFmtId="0" fontId="0" fillId="4" borderId="15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0" fillId="5" borderId="1" xfId="0" applyFill="1" applyBorder="1"/>
    <xf numFmtId="0" fontId="0" fillId="5" borderId="1" xfId="0" applyFill="1" applyBorder="1" applyAlignment="1">
      <alignment horizontal="center"/>
    </xf>
    <xf numFmtId="166" fontId="0" fillId="5" borderId="1" xfId="0" applyNumberFormat="1" applyFill="1" applyBorder="1"/>
    <xf numFmtId="0" fontId="0" fillId="5" borderId="6" xfId="0" applyFill="1" applyBorder="1"/>
    <xf numFmtId="0" fontId="0" fillId="5" borderId="9" xfId="0" applyFill="1" applyBorder="1"/>
    <xf numFmtId="0" fontId="0" fillId="5" borderId="10" xfId="0" applyFill="1" applyBorder="1"/>
    <xf numFmtId="0" fontId="0" fillId="5" borderId="11" xfId="0" applyFill="1" applyBorder="1"/>
    <xf numFmtId="0" fontId="0" fillId="5" borderId="12" xfId="0" applyFill="1" applyBorder="1"/>
    <xf numFmtId="0" fontId="0" fillId="5" borderId="13" xfId="0" applyFill="1" applyBorder="1"/>
    <xf numFmtId="0" fontId="0" fillId="5" borderId="14" xfId="0" applyFill="1" applyBorder="1"/>
    <xf numFmtId="0" fontId="2" fillId="5" borderId="1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0" fillId="0" borderId="0" xfId="0" applyFill="1" applyBorder="1"/>
    <xf numFmtId="0" fontId="0" fillId="5" borderId="16" xfId="0" applyFill="1" applyBorder="1"/>
    <xf numFmtId="0" fontId="1" fillId="0" borderId="0" xfId="0" applyFont="1" applyFill="1" applyBorder="1"/>
    <xf numFmtId="0" fontId="1" fillId="3" borderId="2" xfId="0" applyFont="1" applyFill="1" applyBorder="1"/>
    <xf numFmtId="0" fontId="0" fillId="5" borderId="3" xfId="0" applyFill="1" applyBorder="1"/>
    <xf numFmtId="0" fontId="0" fillId="5" borderId="3" xfId="0" applyFill="1" applyBorder="1" applyAlignment="1">
      <alignment horizontal="center"/>
    </xf>
    <xf numFmtId="0" fontId="0" fillId="5" borderId="15" xfId="0" applyFill="1" applyBorder="1" applyAlignment="1">
      <alignment horizontal="center"/>
    </xf>
    <xf numFmtId="0" fontId="0" fillId="5" borderId="8" xfId="0" applyFill="1" applyBorder="1" applyAlignment="1">
      <alignment horizontal="center"/>
    </xf>
    <xf numFmtId="0" fontId="0" fillId="5" borderId="5" xfId="0" applyFill="1" applyBorder="1"/>
    <xf numFmtId="0" fontId="0" fillId="5" borderId="2" xfId="0" applyFill="1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v>immobilized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bg2">
                  <a:lumMod val="75000"/>
                </a:schemeClr>
              </a:solidFill>
              <a:ln w="9525">
                <a:noFill/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LacZ!$E$26:$E$28</c:f>
                <c:numCache>
                  <c:formatCode>General</c:formatCode>
                  <c:ptCount val="3"/>
                  <c:pt idx="0">
                    <c:v>0</c:v>
                  </c:pt>
                  <c:pt idx="1">
                    <c:v>4.6961889118897239E-3</c:v>
                  </c:pt>
                  <c:pt idx="2">
                    <c:v>5.5452540491910035E-2</c:v>
                  </c:pt>
                </c:numCache>
              </c:numRef>
            </c:plus>
            <c:minus>
              <c:numRef>
                <c:f>LacZ!$E$26:$E$28</c:f>
                <c:numCache>
                  <c:formatCode>General</c:formatCode>
                  <c:ptCount val="3"/>
                  <c:pt idx="0">
                    <c:v>0</c:v>
                  </c:pt>
                  <c:pt idx="1">
                    <c:v>4.6961889118897239E-3</c:v>
                  </c:pt>
                  <c:pt idx="2">
                    <c:v>5.5452540491910035E-2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/>
                </a:solidFill>
                <a:round/>
              </a:ln>
              <a:effectLst/>
            </c:spPr>
          </c:errBars>
          <c:xVal>
            <c:numRef>
              <c:f>LacZ!$A$16:$A$18</c:f>
              <c:numCache>
                <c:formatCode>General</c:formatCode>
                <c:ptCount val="3"/>
                <c:pt idx="0">
                  <c:v>0</c:v>
                </c:pt>
                <c:pt idx="1">
                  <c:v>300</c:v>
                </c:pt>
                <c:pt idx="2">
                  <c:v>600</c:v>
                </c:pt>
              </c:numCache>
            </c:numRef>
          </c:xVal>
          <c:yVal>
            <c:numRef>
              <c:f>LacZ!$D$26:$D$28</c:f>
              <c:numCache>
                <c:formatCode>General</c:formatCode>
                <c:ptCount val="3"/>
                <c:pt idx="0">
                  <c:v>8.5800000000000008E-3</c:v>
                </c:pt>
                <c:pt idx="1">
                  <c:v>0.12814521739130433</c:v>
                </c:pt>
                <c:pt idx="2">
                  <c:v>0.23249304347826089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DBC-D640-915F-D227222DF16F}"/>
            </c:ext>
          </c:extLst>
        </c:ser>
        <c:ser>
          <c:idx val="1"/>
          <c:order val="1"/>
          <c:tx>
            <c:v>free enzyme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noFill/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LacZ!$C$26:$C$28</c:f>
                <c:numCache>
                  <c:formatCode>General</c:formatCode>
                  <c:ptCount val="3"/>
                  <c:pt idx="0">
                    <c:v>0</c:v>
                  </c:pt>
                  <c:pt idx="1">
                    <c:v>0.1657307052620807</c:v>
                  </c:pt>
                  <c:pt idx="2">
                    <c:v>0.17307673314329561</c:v>
                  </c:pt>
                </c:numCache>
              </c:numRef>
            </c:plus>
            <c:minus>
              <c:numRef>
                <c:f>LacZ!$C$26:$C$28</c:f>
                <c:numCache>
                  <c:formatCode>General</c:formatCode>
                  <c:ptCount val="3"/>
                  <c:pt idx="0">
                    <c:v>0</c:v>
                  </c:pt>
                  <c:pt idx="1">
                    <c:v>0.1657307052620807</c:v>
                  </c:pt>
                  <c:pt idx="2">
                    <c:v>0.17307673314329561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LacZ!$A$16:$A$18</c:f>
              <c:numCache>
                <c:formatCode>General</c:formatCode>
                <c:ptCount val="3"/>
                <c:pt idx="0">
                  <c:v>0</c:v>
                </c:pt>
                <c:pt idx="1">
                  <c:v>300</c:v>
                </c:pt>
                <c:pt idx="2">
                  <c:v>600</c:v>
                </c:pt>
              </c:numCache>
            </c:numRef>
          </c:xVal>
          <c:yVal>
            <c:numRef>
              <c:f>LacZ!$B$26:$B$28</c:f>
              <c:numCache>
                <c:formatCode>General</c:formatCode>
                <c:ptCount val="3"/>
                <c:pt idx="0">
                  <c:v>8.5800000000000008E-3</c:v>
                </c:pt>
                <c:pt idx="1">
                  <c:v>0.56899999999999995</c:v>
                </c:pt>
                <c:pt idx="2">
                  <c:v>1.8433333333333333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DBC-D640-915F-D227222DF1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12013455"/>
        <c:axId val="2012015103"/>
      </c:scatterChart>
      <c:valAx>
        <c:axId val="2012013455"/>
        <c:scaling>
          <c:orientation val="minMax"/>
          <c:max val="620"/>
          <c:min val="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treatment times</a:t>
                </a:r>
                <a:r>
                  <a:rPr lang="de-DE" baseline="0"/>
                  <a:t> [s]</a:t>
                </a:r>
                <a:endParaRPr lang="de-DE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012015103"/>
        <c:crosses val="autoZero"/>
        <c:crossBetween val="midCat"/>
      </c:valAx>
      <c:valAx>
        <c:axId val="2012015103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terminal amino</a:t>
                </a:r>
                <a:r>
                  <a:rPr lang="de-DE" baseline="0"/>
                  <a:t> functions [µM]</a:t>
                </a:r>
                <a:endParaRPr lang="de-DE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012013455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v>immobilized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bg2">
                  <a:lumMod val="75000"/>
                </a:schemeClr>
              </a:solidFill>
              <a:ln w="9525">
                <a:noFill/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LdhA!$F$28:$F$30</c:f>
                <c:numCache>
                  <c:formatCode>General</c:formatCode>
                  <c:ptCount val="3"/>
                  <c:pt idx="0">
                    <c:v>0</c:v>
                  </c:pt>
                  <c:pt idx="1">
                    <c:v>5.3249777017025362E-3</c:v>
                  </c:pt>
                  <c:pt idx="2">
                    <c:v>5.1515572716452906E-2</c:v>
                  </c:pt>
                </c:numCache>
              </c:numRef>
            </c:plus>
            <c:minus>
              <c:numRef>
                <c:f>LdhA!$F$28:$F$30</c:f>
                <c:numCache>
                  <c:formatCode>General</c:formatCode>
                  <c:ptCount val="3"/>
                  <c:pt idx="0">
                    <c:v>0</c:v>
                  </c:pt>
                  <c:pt idx="1">
                    <c:v>5.3249777017025362E-3</c:v>
                  </c:pt>
                  <c:pt idx="2">
                    <c:v>5.1515572716452906E-2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/>
                </a:solidFill>
                <a:round/>
              </a:ln>
              <a:effectLst/>
            </c:spPr>
          </c:errBars>
          <c:xVal>
            <c:numRef>
              <c:f>LdhA!$B$18:$B$20</c:f>
              <c:numCache>
                <c:formatCode>General</c:formatCode>
                <c:ptCount val="3"/>
                <c:pt idx="0">
                  <c:v>0</c:v>
                </c:pt>
                <c:pt idx="1">
                  <c:v>300</c:v>
                </c:pt>
                <c:pt idx="2">
                  <c:v>600</c:v>
                </c:pt>
              </c:numCache>
            </c:numRef>
          </c:xVal>
          <c:yVal>
            <c:numRef>
              <c:f>LdhA!$E$28:$E$30</c:f>
              <c:numCache>
                <c:formatCode>General</c:formatCode>
                <c:ptCount val="3"/>
                <c:pt idx="0">
                  <c:v>2.7399999999999997E-2</c:v>
                </c:pt>
                <c:pt idx="1">
                  <c:v>0.13392173913043473</c:v>
                </c:pt>
                <c:pt idx="2">
                  <c:v>0.24406666666666663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A53-3044-8627-26E96A080EC6}"/>
            </c:ext>
          </c:extLst>
        </c:ser>
        <c:ser>
          <c:idx val="1"/>
          <c:order val="1"/>
          <c:tx>
            <c:v>free enzyme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noFill/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LdhA!$D$28:$D$30</c:f>
                <c:numCache>
                  <c:formatCode>General</c:formatCode>
                  <c:ptCount val="3"/>
                  <c:pt idx="0">
                    <c:v>3.552713678800501E-18</c:v>
                  </c:pt>
                  <c:pt idx="1">
                    <c:v>1.6867304445181655E-2</c:v>
                  </c:pt>
                  <c:pt idx="2">
                    <c:v>5.1356081779249926E-2</c:v>
                  </c:pt>
                </c:numCache>
              </c:numRef>
            </c:plus>
            <c:minus>
              <c:numRef>
                <c:f>LdhA!$D$28:$D$30</c:f>
                <c:numCache>
                  <c:formatCode>General</c:formatCode>
                  <c:ptCount val="3"/>
                  <c:pt idx="0">
                    <c:v>3.552713678800501E-18</c:v>
                  </c:pt>
                  <c:pt idx="1">
                    <c:v>1.6867304445181655E-2</c:v>
                  </c:pt>
                  <c:pt idx="2">
                    <c:v>5.1356081779249926E-2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LdhA!$B$18:$B$20</c:f>
              <c:numCache>
                <c:formatCode>General</c:formatCode>
                <c:ptCount val="3"/>
                <c:pt idx="0">
                  <c:v>0</c:v>
                </c:pt>
                <c:pt idx="1">
                  <c:v>300</c:v>
                </c:pt>
                <c:pt idx="2">
                  <c:v>600</c:v>
                </c:pt>
              </c:numCache>
            </c:numRef>
          </c:xVal>
          <c:yVal>
            <c:numRef>
              <c:f>LdhA!$C$28:$C$30</c:f>
              <c:numCache>
                <c:formatCode>General</c:formatCode>
                <c:ptCount val="3"/>
                <c:pt idx="0">
                  <c:v>2.7399999999999994E-2</c:v>
                </c:pt>
                <c:pt idx="1">
                  <c:v>1.4117137254901964</c:v>
                </c:pt>
                <c:pt idx="2">
                  <c:v>3.2666156862745099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AA53-3044-8627-26E96A080E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12013455"/>
        <c:axId val="2012015103"/>
      </c:scatterChart>
      <c:valAx>
        <c:axId val="2012013455"/>
        <c:scaling>
          <c:orientation val="minMax"/>
          <c:max val="620"/>
          <c:min val="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treatment times</a:t>
                </a:r>
                <a:r>
                  <a:rPr lang="de-DE" baseline="0"/>
                  <a:t> [s]</a:t>
                </a:r>
                <a:endParaRPr lang="de-DE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012015103"/>
        <c:crosses val="autoZero"/>
        <c:crossBetween val="midCat"/>
      </c:valAx>
      <c:valAx>
        <c:axId val="2012015103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terminal amino</a:t>
                </a:r>
                <a:r>
                  <a:rPr lang="de-DE" baseline="0"/>
                  <a:t> functions [µM]</a:t>
                </a:r>
                <a:endParaRPr lang="de-DE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012013455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v>immobilized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GapA!$F$25:$F$27</c:f>
                <c:numCache>
                  <c:formatCode>General</c:formatCode>
                  <c:ptCount val="3"/>
                  <c:pt idx="0">
                    <c:v>0</c:v>
                  </c:pt>
                  <c:pt idx="1">
                    <c:v>1.5776479026867598E-2</c:v>
                  </c:pt>
                  <c:pt idx="2">
                    <c:v>3.461614757245287E-2</c:v>
                  </c:pt>
                </c:numCache>
              </c:numRef>
            </c:plus>
            <c:minus>
              <c:numRef>
                <c:f>GapA!$F$25:$F$27</c:f>
                <c:numCache>
                  <c:formatCode>General</c:formatCode>
                  <c:ptCount val="3"/>
                  <c:pt idx="0">
                    <c:v>0</c:v>
                  </c:pt>
                  <c:pt idx="1">
                    <c:v>1.5776479026867598E-2</c:v>
                  </c:pt>
                  <c:pt idx="2">
                    <c:v>3.461614757245287E-2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/>
                </a:solidFill>
                <a:round/>
              </a:ln>
              <a:effectLst/>
            </c:spPr>
          </c:errBars>
          <c:xVal>
            <c:numRef>
              <c:f>GapA!$B$15:$B$17</c:f>
              <c:numCache>
                <c:formatCode>General</c:formatCode>
                <c:ptCount val="3"/>
                <c:pt idx="0">
                  <c:v>0</c:v>
                </c:pt>
                <c:pt idx="1">
                  <c:v>300</c:v>
                </c:pt>
                <c:pt idx="2">
                  <c:v>600</c:v>
                </c:pt>
              </c:numCache>
            </c:numRef>
          </c:xVal>
          <c:yVal>
            <c:numRef>
              <c:f>GapA!$E$25:$E$27</c:f>
              <c:numCache>
                <c:formatCode>General</c:formatCode>
                <c:ptCount val="3"/>
                <c:pt idx="0">
                  <c:v>2.81E-2</c:v>
                </c:pt>
                <c:pt idx="1">
                  <c:v>9.9839130434782666E-2</c:v>
                </c:pt>
                <c:pt idx="2">
                  <c:v>0.18752028985507241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95A-6E44-BD11-2105404B7678}"/>
            </c:ext>
          </c:extLst>
        </c:ser>
        <c:ser>
          <c:idx val="1"/>
          <c:order val="1"/>
          <c:tx>
            <c:v>free enzyme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GapA!$D$25:$D$27</c:f>
                <c:numCache>
                  <c:formatCode>General</c:formatCode>
                  <c:ptCount val="3"/>
                  <c:pt idx="0">
                    <c:v>3.552713678800501E-18</c:v>
                  </c:pt>
                  <c:pt idx="1">
                    <c:v>5.1356081779250162E-2</c:v>
                  </c:pt>
                  <c:pt idx="2">
                    <c:v>4.3226289578526811E-2</c:v>
                  </c:pt>
                </c:numCache>
              </c:numRef>
            </c:plus>
            <c:minus>
              <c:numRef>
                <c:f>GapA!$D$25:$D$27</c:f>
                <c:numCache>
                  <c:formatCode>General</c:formatCode>
                  <c:ptCount val="3"/>
                  <c:pt idx="0">
                    <c:v>3.552713678800501E-18</c:v>
                  </c:pt>
                  <c:pt idx="1">
                    <c:v>5.1356081779250162E-2</c:v>
                  </c:pt>
                  <c:pt idx="2">
                    <c:v>4.3226289578526811E-2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GapA!$B$15:$B$17</c:f>
              <c:numCache>
                <c:formatCode>General</c:formatCode>
                <c:ptCount val="3"/>
                <c:pt idx="0">
                  <c:v>0</c:v>
                </c:pt>
                <c:pt idx="1">
                  <c:v>300</c:v>
                </c:pt>
                <c:pt idx="2">
                  <c:v>600</c:v>
                </c:pt>
              </c:numCache>
            </c:numRef>
          </c:xVal>
          <c:yVal>
            <c:numRef>
              <c:f>GapA!$C$25:$C$27</c:f>
              <c:numCache>
                <c:formatCode>General</c:formatCode>
                <c:ptCount val="3"/>
                <c:pt idx="0">
                  <c:v>2.8100000000000003E-2</c:v>
                </c:pt>
                <c:pt idx="1">
                  <c:v>0.67912039215686293</c:v>
                </c:pt>
                <c:pt idx="2">
                  <c:v>1.0399047058823532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95A-6E44-BD11-2105404B76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12013455"/>
        <c:axId val="2012015103"/>
      </c:scatterChart>
      <c:valAx>
        <c:axId val="2012013455"/>
        <c:scaling>
          <c:orientation val="minMax"/>
          <c:max val="620"/>
          <c:min val="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treatment times</a:t>
                </a:r>
                <a:r>
                  <a:rPr lang="de-DE" baseline="0"/>
                  <a:t> [s]</a:t>
                </a:r>
                <a:endParaRPr lang="de-DE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012015103"/>
        <c:crosses val="autoZero"/>
        <c:crossBetween val="midCat"/>
      </c:valAx>
      <c:valAx>
        <c:axId val="2012015103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terminal amino</a:t>
                </a:r>
                <a:r>
                  <a:rPr lang="de-DE" baseline="0"/>
                  <a:t> functions [µM]</a:t>
                </a:r>
                <a:endParaRPr lang="de-DE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012013455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v>immobilized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bg2">
                  <a:lumMod val="75000"/>
                </a:schemeClr>
              </a:solidFill>
              <a:ln w="9525">
                <a:noFill/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VCPO!$E$21:$E$23</c:f>
                <c:numCache>
                  <c:formatCode>General</c:formatCode>
                  <c:ptCount val="3"/>
                  <c:pt idx="0">
                    <c:v>0</c:v>
                  </c:pt>
                  <c:pt idx="1">
                    <c:v>8.8038997335857488E-2</c:v>
                  </c:pt>
                  <c:pt idx="2">
                    <c:v>2.7729677693589892E-2</c:v>
                  </c:pt>
                </c:numCache>
              </c:numRef>
            </c:plus>
            <c:minus>
              <c:numRef>
                <c:f>VCPO!$E$21:$E$23</c:f>
                <c:numCache>
                  <c:formatCode>General</c:formatCode>
                  <c:ptCount val="3"/>
                  <c:pt idx="0">
                    <c:v>0</c:v>
                  </c:pt>
                  <c:pt idx="1">
                    <c:v>8.8038997335857488E-2</c:v>
                  </c:pt>
                  <c:pt idx="2">
                    <c:v>2.7729677693589892E-2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/>
                </a:solidFill>
                <a:round/>
              </a:ln>
              <a:effectLst/>
            </c:spPr>
          </c:errBars>
          <c:xVal>
            <c:numRef>
              <c:f>VCPO!$A$21:$A$23</c:f>
              <c:numCache>
                <c:formatCode>General</c:formatCode>
                <c:ptCount val="3"/>
                <c:pt idx="0">
                  <c:v>0</c:v>
                </c:pt>
                <c:pt idx="1">
                  <c:v>300</c:v>
                </c:pt>
                <c:pt idx="2">
                  <c:v>600</c:v>
                </c:pt>
              </c:numCache>
            </c:numRef>
          </c:xVal>
          <c:yVal>
            <c:numRef>
              <c:f>VCPO!$D$21:$D$23</c:f>
              <c:numCache>
                <c:formatCode>General</c:formatCode>
                <c:ptCount val="3"/>
                <c:pt idx="0">
                  <c:v>1.4800000000000001E-2</c:v>
                </c:pt>
                <c:pt idx="1">
                  <c:v>0.13244705882352936</c:v>
                </c:pt>
                <c:pt idx="2">
                  <c:v>0.246172549019608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62F-0148-BF71-1485C1BD47B9}"/>
            </c:ext>
          </c:extLst>
        </c:ser>
        <c:ser>
          <c:idx val="1"/>
          <c:order val="1"/>
          <c:tx>
            <c:v>free enzyme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noFill/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VCPO!$C$21:$C$23</c:f>
                <c:numCache>
                  <c:formatCode>General</c:formatCode>
                  <c:ptCount val="3"/>
                  <c:pt idx="0">
                    <c:v>1.7763568394002505E-18</c:v>
                  </c:pt>
                  <c:pt idx="1">
                    <c:v>3.8821548771026414E-2</c:v>
                  </c:pt>
                  <c:pt idx="2">
                    <c:v>5.6682310073591424E-2</c:v>
                  </c:pt>
                </c:numCache>
              </c:numRef>
            </c:plus>
            <c:minus>
              <c:numRef>
                <c:f>VCPO!$C$21:$C$23</c:f>
                <c:numCache>
                  <c:formatCode>General</c:formatCode>
                  <c:ptCount val="3"/>
                  <c:pt idx="0">
                    <c:v>1.7763568394002505E-18</c:v>
                  </c:pt>
                  <c:pt idx="1">
                    <c:v>3.8821548771026414E-2</c:v>
                  </c:pt>
                  <c:pt idx="2">
                    <c:v>5.6682310073591424E-2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VCPO!$A$21:$A$23</c:f>
              <c:numCache>
                <c:formatCode>General</c:formatCode>
                <c:ptCount val="3"/>
                <c:pt idx="0">
                  <c:v>0</c:v>
                </c:pt>
                <c:pt idx="1">
                  <c:v>300</c:v>
                </c:pt>
                <c:pt idx="2">
                  <c:v>600</c:v>
                </c:pt>
              </c:numCache>
            </c:numRef>
          </c:xVal>
          <c:yVal>
            <c:numRef>
              <c:f>VCPO!$B$21:$B$23</c:f>
              <c:numCache>
                <c:formatCode>General</c:formatCode>
                <c:ptCount val="3"/>
                <c:pt idx="0">
                  <c:v>1.4800000000000002E-2</c:v>
                </c:pt>
                <c:pt idx="1">
                  <c:v>0.55205490196078411</c:v>
                </c:pt>
                <c:pt idx="2">
                  <c:v>0.75393725490196095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62F-0148-BF71-1485C1BD47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12013455"/>
        <c:axId val="2012015103"/>
      </c:scatterChart>
      <c:valAx>
        <c:axId val="2012013455"/>
        <c:scaling>
          <c:orientation val="minMax"/>
          <c:max val="620"/>
          <c:min val="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treatment times</a:t>
                </a:r>
                <a:r>
                  <a:rPr lang="de-DE" baseline="0"/>
                  <a:t> [s]</a:t>
                </a:r>
                <a:endParaRPr lang="de-DE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012015103"/>
        <c:crosses val="autoZero"/>
        <c:crossBetween val="midCat"/>
      </c:valAx>
      <c:valAx>
        <c:axId val="2012015103"/>
        <c:scaling>
          <c:orientation val="minMax"/>
          <c:max val="1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terminal amino</a:t>
                </a:r>
                <a:r>
                  <a:rPr lang="de-DE" baseline="0"/>
                  <a:t> functions [µM]</a:t>
                </a:r>
                <a:endParaRPr lang="de-DE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012013455"/>
        <c:crosses val="autoZero"/>
        <c:crossBetween val="midCat"/>
        <c:majorUnit val="0.2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v>immobilized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bg2">
                  <a:lumMod val="75000"/>
                </a:schemeClr>
              </a:solidFill>
              <a:ln w="9525">
                <a:noFill/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VCPO!$E$31:$E$33</c:f>
                <c:numCache>
                  <c:formatCode>General</c:formatCode>
                  <c:ptCount val="3"/>
                  <c:pt idx="0">
                    <c:v>0</c:v>
                  </c:pt>
                  <c:pt idx="1">
                    <c:v>5.8872266045267496E-3</c:v>
                  </c:pt>
                  <c:pt idx="2">
                    <c:v>6.9480719364216847E-2</c:v>
                  </c:pt>
                </c:numCache>
              </c:numRef>
            </c:plus>
            <c:minus>
              <c:numRef>
                <c:f>VCPO!$E$31:$E$33</c:f>
                <c:numCache>
                  <c:formatCode>General</c:formatCode>
                  <c:ptCount val="3"/>
                  <c:pt idx="0">
                    <c:v>0</c:v>
                  </c:pt>
                  <c:pt idx="1">
                    <c:v>5.8872266045267496E-3</c:v>
                  </c:pt>
                  <c:pt idx="2">
                    <c:v>6.9480719364216847E-2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/>
                </a:solidFill>
                <a:round/>
              </a:ln>
              <a:effectLst/>
            </c:spPr>
          </c:errBars>
          <c:xVal>
            <c:numRef>
              <c:f>VCPO!$A$21:$A$23</c:f>
              <c:numCache>
                <c:formatCode>General</c:formatCode>
                <c:ptCount val="3"/>
                <c:pt idx="0">
                  <c:v>0</c:v>
                </c:pt>
                <c:pt idx="1">
                  <c:v>300</c:v>
                </c:pt>
                <c:pt idx="2">
                  <c:v>600</c:v>
                </c:pt>
              </c:numCache>
            </c:numRef>
          </c:xVal>
          <c:yVal>
            <c:numRef>
              <c:f>VCPO!$D$31:$D$33</c:f>
              <c:numCache>
                <c:formatCode>General</c:formatCode>
                <c:ptCount val="3"/>
                <c:pt idx="0">
                  <c:v>1.4800000000000001E-2</c:v>
                </c:pt>
                <c:pt idx="1">
                  <c:v>9.9205797101449278E-2</c:v>
                </c:pt>
                <c:pt idx="2">
                  <c:v>0.19474637681159415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6F8-7F4D-B083-45264888A358}"/>
            </c:ext>
          </c:extLst>
        </c:ser>
        <c:ser>
          <c:idx val="1"/>
          <c:order val="1"/>
          <c:tx>
            <c:v>free enzyme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noFill/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VCPO!$C$21:$C$23</c:f>
                <c:numCache>
                  <c:formatCode>General</c:formatCode>
                  <c:ptCount val="3"/>
                  <c:pt idx="0">
                    <c:v>1.7763568394002505E-18</c:v>
                  </c:pt>
                  <c:pt idx="1">
                    <c:v>3.8821548771026414E-2</c:v>
                  </c:pt>
                  <c:pt idx="2">
                    <c:v>5.6682310073591424E-2</c:v>
                  </c:pt>
                </c:numCache>
              </c:numRef>
            </c:plus>
            <c:minus>
              <c:numRef>
                <c:f>VCPO!$C$21:$C$23</c:f>
                <c:numCache>
                  <c:formatCode>General</c:formatCode>
                  <c:ptCount val="3"/>
                  <c:pt idx="0">
                    <c:v>1.7763568394002505E-18</c:v>
                  </c:pt>
                  <c:pt idx="1">
                    <c:v>3.8821548771026414E-2</c:v>
                  </c:pt>
                  <c:pt idx="2">
                    <c:v>5.6682310073591424E-2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VCPO!$A$21:$A$23</c:f>
              <c:numCache>
                <c:formatCode>General</c:formatCode>
                <c:ptCount val="3"/>
                <c:pt idx="0">
                  <c:v>0</c:v>
                </c:pt>
                <c:pt idx="1">
                  <c:v>300</c:v>
                </c:pt>
                <c:pt idx="2">
                  <c:v>600</c:v>
                </c:pt>
              </c:numCache>
            </c:numRef>
          </c:xVal>
          <c:yVal>
            <c:numRef>
              <c:f>VCPO!$B$21:$B$23</c:f>
              <c:numCache>
                <c:formatCode>General</c:formatCode>
                <c:ptCount val="3"/>
                <c:pt idx="0">
                  <c:v>1.4800000000000002E-2</c:v>
                </c:pt>
                <c:pt idx="1">
                  <c:v>0.55205490196078411</c:v>
                </c:pt>
                <c:pt idx="2">
                  <c:v>0.75393725490196095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6F8-7F4D-B083-45264888A3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12013455"/>
        <c:axId val="2012015103"/>
      </c:scatterChart>
      <c:valAx>
        <c:axId val="2012013455"/>
        <c:scaling>
          <c:orientation val="minMax"/>
          <c:max val="620"/>
          <c:min val="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treatment times</a:t>
                </a:r>
                <a:r>
                  <a:rPr lang="de-DE" baseline="0"/>
                  <a:t> [s]</a:t>
                </a:r>
                <a:endParaRPr lang="de-DE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012015103"/>
        <c:crosses val="autoZero"/>
        <c:crossBetween val="midCat"/>
      </c:valAx>
      <c:valAx>
        <c:axId val="2012015103"/>
        <c:scaling>
          <c:orientation val="minMax"/>
          <c:max val="1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terminal amino</a:t>
                </a:r>
                <a:r>
                  <a:rPr lang="de-DE" baseline="0"/>
                  <a:t> functions [µM]</a:t>
                </a:r>
                <a:endParaRPr lang="de-DE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012013455"/>
        <c:crosses val="autoZero"/>
        <c:crossBetween val="midCat"/>
        <c:majorUnit val="0.2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558800</xdr:colOff>
      <xdr:row>12</xdr:row>
      <xdr:rowOff>101600</xdr:rowOff>
    </xdr:from>
    <xdr:to>
      <xdr:col>11</xdr:col>
      <xdr:colOff>236681</xdr:colOff>
      <xdr:row>29</xdr:row>
      <xdr:rowOff>139700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9F2068E1-A8C6-A840-83BF-E75024601F2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759380</xdr:colOff>
      <xdr:row>14</xdr:row>
      <xdr:rowOff>78557</xdr:rowOff>
    </xdr:from>
    <xdr:to>
      <xdr:col>14</xdr:col>
      <xdr:colOff>349016</xdr:colOff>
      <xdr:row>30</xdr:row>
      <xdr:rowOff>48028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63704242-7424-4D4F-86B4-7CDEE145169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707011</xdr:colOff>
      <xdr:row>11</xdr:row>
      <xdr:rowOff>170206</xdr:rowOff>
    </xdr:from>
    <xdr:to>
      <xdr:col>13</xdr:col>
      <xdr:colOff>296646</xdr:colOff>
      <xdr:row>27</xdr:row>
      <xdr:rowOff>139677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C5105AE4-7D76-7B49-B63F-970983B6262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576083</xdr:colOff>
      <xdr:row>15</xdr:row>
      <xdr:rowOff>209484</xdr:rowOff>
    </xdr:from>
    <xdr:to>
      <xdr:col>13</xdr:col>
      <xdr:colOff>165718</xdr:colOff>
      <xdr:row>31</xdr:row>
      <xdr:rowOff>178954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81C93743-FB2F-EF49-93A8-2A0B6B032D9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602267</xdr:colOff>
      <xdr:row>32</xdr:row>
      <xdr:rowOff>91651</xdr:rowOff>
    </xdr:from>
    <xdr:to>
      <xdr:col>13</xdr:col>
      <xdr:colOff>191902</xdr:colOff>
      <xdr:row>48</xdr:row>
      <xdr:rowOff>61121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F5033A92-8E94-8C4B-A5B6-B20A769CC5D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imDirks/Documents/PhD/Manuskritpe/Immobilisierungspaper/2021_02_16_Ninhydrin_LacZ_LdhA_GapA_free%20enzym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imDirks/Documents/PhD/Manuskritpe/Immobilisierungspaper/2021_02_15_Ninhydrin_LacZ_LdhA_GapA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imDirks/Documents/PhD/Manuskritpe/Immobilisierungspaper/2021_03_09_Ninhydrin_Results_undilute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te 1 - Sheet1"/>
      <sheetName val="Tabelle1"/>
    </sheetNames>
    <sheetDataSet>
      <sheetData sheetId="0"/>
      <sheetData sheetId="1">
        <row r="21">
          <cell r="F21">
            <v>14.800000000000002</v>
          </cell>
          <cell r="G21">
            <v>1.7763568394002505E-15</v>
          </cell>
        </row>
        <row r="26">
          <cell r="F26">
            <v>27.399999999999995</v>
          </cell>
          <cell r="G26">
            <v>3.5527136788005009E-15</v>
          </cell>
        </row>
        <row r="31">
          <cell r="F31">
            <v>28.100000000000005</v>
          </cell>
          <cell r="G31">
            <v>3.5527136788005009E-15</v>
          </cell>
        </row>
        <row r="36">
          <cell r="F36">
            <v>8.58</v>
          </cell>
          <cell r="G36">
            <v>0</v>
          </cell>
        </row>
        <row r="37">
          <cell r="F37">
            <v>569</v>
          </cell>
          <cell r="G37">
            <v>165.7307052620807</v>
          </cell>
        </row>
        <row r="38">
          <cell r="F38">
            <v>1843.3333333333333</v>
          </cell>
          <cell r="G38">
            <v>173.0767331432956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te 1 - Sheet1"/>
      <sheetName val="Tabelle1"/>
      <sheetName val="Tabelle2"/>
      <sheetName val="Tabelle3"/>
    </sheetNames>
    <sheetDataSet>
      <sheetData sheetId="0"/>
      <sheetData sheetId="1"/>
      <sheetData sheetId="2">
        <row r="2">
          <cell r="Q2">
            <v>8.58</v>
          </cell>
          <cell r="R2">
            <v>0</v>
          </cell>
        </row>
        <row r="3">
          <cell r="Q3">
            <v>188.58000000000007</v>
          </cell>
          <cell r="R3">
            <v>71.180521680208926</v>
          </cell>
        </row>
        <row r="4">
          <cell r="Q4">
            <v>561.91333333333262</v>
          </cell>
          <cell r="R4">
            <v>118.13363431112965</v>
          </cell>
        </row>
        <row r="7">
          <cell r="Q7">
            <v>27.4</v>
          </cell>
          <cell r="R7">
            <v>0</v>
          </cell>
        </row>
        <row r="11">
          <cell r="Q11">
            <v>28.14</v>
          </cell>
          <cell r="R11">
            <v>0</v>
          </cell>
        </row>
      </sheetData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te 1 - Sheet1"/>
      <sheetName val="VCPO"/>
      <sheetName val="LacZ"/>
      <sheetName val="LdhA"/>
      <sheetName val="GapA"/>
    </sheetNames>
    <sheetDataSet>
      <sheetData sheetId="0" refreshError="1"/>
      <sheetData sheetId="1">
        <row r="12">
          <cell r="I12">
            <v>99.205797101449278</v>
          </cell>
          <cell r="J12">
            <v>5.8872266045267496</v>
          </cell>
        </row>
        <row r="13">
          <cell r="I13">
            <v>194.74637681159416</v>
          </cell>
          <cell r="J13">
            <v>69.480719364216853</v>
          </cell>
        </row>
      </sheetData>
      <sheetData sheetId="2">
        <row r="19">
          <cell r="I19">
            <v>128.14521739130433</v>
          </cell>
          <cell r="J19">
            <v>4.696188911889724</v>
          </cell>
        </row>
        <row r="20">
          <cell r="I20">
            <v>232.49304347826089</v>
          </cell>
          <cell r="J20">
            <v>55.452540491910035</v>
          </cell>
        </row>
      </sheetData>
      <sheetData sheetId="3">
        <row r="12">
          <cell r="I12">
            <v>133.92173913043473</v>
          </cell>
          <cell r="J12">
            <v>5.3249777017025366</v>
          </cell>
        </row>
        <row r="13">
          <cell r="I13">
            <v>244.06666666666663</v>
          </cell>
          <cell r="J13">
            <v>51.515572716452908</v>
          </cell>
        </row>
      </sheetData>
      <sheetData sheetId="4">
        <row r="12">
          <cell r="I12">
            <v>99.83913043478266</v>
          </cell>
          <cell r="J12">
            <v>15.776479026867598</v>
          </cell>
        </row>
        <row r="13">
          <cell r="I13">
            <v>187.52028985507241</v>
          </cell>
          <cell r="J13">
            <v>34.616147572452867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9121C1-0E3B-8C45-98AE-95E46CF526EF}">
  <dimension ref="A1:Q28"/>
  <sheetViews>
    <sheetView workbookViewId="0">
      <selection sqref="A1:O5"/>
    </sheetView>
  </sheetViews>
  <sheetFormatPr baseColWidth="10" defaultRowHeight="16" x14ac:dyDescent="0.2"/>
  <cols>
    <col min="1" max="1" width="21.1640625" bestFit="1" customWidth="1"/>
    <col min="9" max="9" width="26.6640625" bestFit="1" customWidth="1"/>
  </cols>
  <sheetData>
    <row r="1" spans="1:17" ht="17" thickBot="1" x14ac:dyDescent="0.25">
      <c r="A1" s="24" t="s">
        <v>12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37"/>
      <c r="O1" s="37"/>
    </row>
    <row r="2" spans="1:17" ht="17" thickBot="1" x14ac:dyDescent="0.25">
      <c r="A2" s="20" t="s">
        <v>5</v>
      </c>
      <c r="B2" s="21" t="s">
        <v>6</v>
      </c>
      <c r="C2" s="21"/>
      <c r="D2" s="21"/>
      <c r="E2" s="21" t="s">
        <v>7</v>
      </c>
      <c r="F2" s="21"/>
      <c r="G2" s="21"/>
      <c r="H2" s="21" t="s">
        <v>8</v>
      </c>
      <c r="I2" s="21"/>
      <c r="J2" s="22"/>
      <c r="K2" s="21" t="s">
        <v>10</v>
      </c>
      <c r="L2" s="21"/>
      <c r="M2" s="23"/>
      <c r="N2" s="10" t="s">
        <v>11</v>
      </c>
      <c r="O2" s="11" t="s">
        <v>3</v>
      </c>
      <c r="Q2" t="s">
        <v>15</v>
      </c>
    </row>
    <row r="3" spans="1:17" ht="17" thickBot="1" x14ac:dyDescent="0.25">
      <c r="A3" s="9">
        <v>0</v>
      </c>
      <c r="B3" s="9">
        <v>0.153</v>
      </c>
      <c r="C3" s="9"/>
      <c r="D3" s="9"/>
      <c r="E3" s="9">
        <f>B3*2</f>
        <v>0.30599999999999999</v>
      </c>
      <c r="F3" s="9"/>
      <c r="G3" s="9"/>
      <c r="H3" s="9">
        <f>((E3-0.0753)/0.002)*20</f>
        <v>2307</v>
      </c>
      <c r="I3" s="12" t="s">
        <v>9</v>
      </c>
      <c r="J3" s="13">
        <f>H3-8.58</f>
        <v>2298.42</v>
      </c>
      <c r="K3" s="14"/>
      <c r="L3" s="9"/>
      <c r="M3" s="12"/>
      <c r="N3" s="15"/>
      <c r="O3" s="16"/>
      <c r="Q3" t="s">
        <v>16</v>
      </c>
    </row>
    <row r="4" spans="1:17" x14ac:dyDescent="0.2">
      <c r="A4" s="9">
        <v>5</v>
      </c>
      <c r="B4" s="9">
        <v>0.16</v>
      </c>
      <c r="C4" s="9">
        <v>0.16700000000000001</v>
      </c>
      <c r="D4" s="9">
        <v>0.159</v>
      </c>
      <c r="E4" s="9">
        <f t="shared" ref="E4:E5" si="0">B4*2</f>
        <v>0.32</v>
      </c>
      <c r="F4" s="9">
        <f t="shared" ref="F4:F5" si="1">C4*2</f>
        <v>0.33400000000000002</v>
      </c>
      <c r="G4" s="9">
        <f t="shared" ref="G4:G5" si="2">D4*2</f>
        <v>0.318</v>
      </c>
      <c r="H4" s="9">
        <f t="shared" ref="H4:H5" si="3">((E4-0.0753)/0.002)*20</f>
        <v>2447</v>
      </c>
      <c r="I4" s="9">
        <f t="shared" ref="I4:I5" si="4">((F4-0.0753)/0.002)*20</f>
        <v>2587.0000000000005</v>
      </c>
      <c r="J4" s="17">
        <f t="shared" ref="J4:J5" si="5">((G4-0.0753)/0.002)*20</f>
        <v>2427</v>
      </c>
      <c r="K4" s="9">
        <f>H4-$J$3</f>
        <v>148.57999999999993</v>
      </c>
      <c r="L4" s="9">
        <f>I4-$J$3</f>
        <v>288.58000000000038</v>
      </c>
      <c r="M4" s="12">
        <f>J4-$J$3</f>
        <v>128.57999999999993</v>
      </c>
      <c r="N4" s="15">
        <f>AVERAGE(K4:M4)</f>
        <v>188.58000000000007</v>
      </c>
      <c r="O4" s="16">
        <f>STDEVP(K4:M4)</f>
        <v>71.180521680208926</v>
      </c>
    </row>
    <row r="5" spans="1:17" ht="17" thickBot="1" x14ac:dyDescent="0.25">
      <c r="A5" s="9">
        <v>10</v>
      </c>
      <c r="B5" s="9">
        <v>0.17599999999999999</v>
      </c>
      <c r="C5" s="9">
        <v>0.189</v>
      </c>
      <c r="D5" s="9">
        <v>0.17699999999999999</v>
      </c>
      <c r="E5" s="9">
        <f t="shared" si="0"/>
        <v>0.35199999999999998</v>
      </c>
      <c r="F5" s="9">
        <f t="shared" si="1"/>
        <v>0.378</v>
      </c>
      <c r="G5" s="9">
        <f t="shared" si="2"/>
        <v>0.35399999999999998</v>
      </c>
      <c r="H5" s="9">
        <f t="shared" si="3"/>
        <v>2766.9999999999991</v>
      </c>
      <c r="I5" s="9">
        <f t="shared" si="4"/>
        <v>3027</v>
      </c>
      <c r="J5" s="12">
        <f t="shared" si="5"/>
        <v>2786.9999999999991</v>
      </c>
      <c r="K5" s="9">
        <f>H5-$J$3</f>
        <v>468.57999999999902</v>
      </c>
      <c r="L5" s="9">
        <f>I5-$J$3</f>
        <v>728.57999999999993</v>
      </c>
      <c r="M5" s="12">
        <f>J5-$J$3</f>
        <v>488.57999999999902</v>
      </c>
      <c r="N5" s="18">
        <f>AVERAGE(K5:M5)</f>
        <v>561.91333333333262</v>
      </c>
      <c r="O5" s="19">
        <f>STDEVP(K5:M5)</f>
        <v>118.13363431112965</v>
      </c>
    </row>
    <row r="7" spans="1:17" ht="17" thickBot="1" x14ac:dyDescent="0.25">
      <c r="A7" s="35" t="s">
        <v>14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6"/>
      <c r="O7" s="36"/>
    </row>
    <row r="8" spans="1:17" x14ac:dyDescent="0.2">
      <c r="A8" s="25" t="s">
        <v>5</v>
      </c>
      <c r="B8" s="26" t="s">
        <v>6</v>
      </c>
      <c r="C8" s="26"/>
      <c r="D8" s="26"/>
      <c r="E8" s="25"/>
      <c r="F8" s="25"/>
      <c r="G8" s="25"/>
      <c r="H8" s="26" t="s">
        <v>8</v>
      </c>
      <c r="I8" s="26"/>
      <c r="J8" s="26"/>
      <c r="K8" s="25"/>
      <c r="L8" s="25"/>
      <c r="M8" s="28"/>
      <c r="N8" s="29" t="s">
        <v>11</v>
      </c>
      <c r="O8" s="30" t="s">
        <v>3</v>
      </c>
    </row>
    <row r="9" spans="1:17" x14ac:dyDescent="0.2">
      <c r="A9" s="25">
        <v>0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8"/>
      <c r="N9" s="31"/>
      <c r="O9" s="32"/>
    </row>
    <row r="10" spans="1:17" x14ac:dyDescent="0.2">
      <c r="A10" s="25">
        <v>5</v>
      </c>
      <c r="B10" s="25">
        <v>0.184</v>
      </c>
      <c r="C10" s="25">
        <v>0.20699999999999999</v>
      </c>
      <c r="D10" s="25">
        <v>0.252</v>
      </c>
      <c r="E10" s="25" t="s">
        <v>13</v>
      </c>
      <c r="F10" s="25" t="s">
        <v>13</v>
      </c>
      <c r="G10" s="25" t="s">
        <v>13</v>
      </c>
      <c r="H10" s="25">
        <f>((B10-0.118)/0.0034)*20</f>
        <v>388.23529411764707</v>
      </c>
      <c r="I10" s="25">
        <f t="shared" ref="I10:J10" si="6">((C10-0.118)/0.0034)*20</f>
        <v>523.52941176470586</v>
      </c>
      <c r="J10" s="25">
        <f t="shared" si="6"/>
        <v>788.23529411764707</v>
      </c>
      <c r="K10" s="25"/>
      <c r="L10" s="25"/>
      <c r="M10" s="28"/>
      <c r="N10" s="31">
        <f>AVERAGE(H10:J10)</f>
        <v>566.66666666666663</v>
      </c>
      <c r="O10" s="32">
        <f>STDEVP(H10:J10)</f>
        <v>166.12368298019712</v>
      </c>
    </row>
    <row r="11" spans="1:17" ht="17" thickBot="1" x14ac:dyDescent="0.25">
      <c r="A11" s="25">
        <v>10</v>
      </c>
      <c r="B11" s="25">
        <v>0.39800000000000002</v>
      </c>
      <c r="C11" s="27">
        <v>0.42570000000000002</v>
      </c>
      <c r="D11" s="27">
        <v>0.46989999999999998</v>
      </c>
      <c r="E11" s="25" t="s">
        <v>13</v>
      </c>
      <c r="F11" s="25" t="s">
        <v>13</v>
      </c>
      <c r="G11" s="25" t="s">
        <v>13</v>
      </c>
      <c r="H11" s="25">
        <f>((B11-0.118)/0.0034)*20</f>
        <v>1647.0588235294119</v>
      </c>
      <c r="I11" s="25">
        <f t="shared" ref="I11" si="7">((C11-0.118)/0.0034)*20</f>
        <v>1810.0000000000002</v>
      </c>
      <c r="J11" s="25">
        <f t="shared" ref="J11" si="8">((D11-0.118)/0.0034)*20</f>
        <v>2070</v>
      </c>
      <c r="K11" s="25"/>
      <c r="L11" s="25"/>
      <c r="M11" s="28"/>
      <c r="N11" s="33">
        <f>AVERAGE(H11:J11)</f>
        <v>1842.3529411764709</v>
      </c>
      <c r="O11" s="34">
        <f>STDEVP(H11:J11)</f>
        <v>174.17394426388313</v>
      </c>
    </row>
    <row r="14" spans="1:17" x14ac:dyDescent="0.2">
      <c r="B14" s="1" t="s">
        <v>0</v>
      </c>
      <c r="C14" s="1"/>
      <c r="D14" s="1" t="s">
        <v>1</v>
      </c>
      <c r="E14" s="1"/>
    </row>
    <row r="15" spans="1:17" x14ac:dyDescent="0.2">
      <c r="B15" t="s">
        <v>11</v>
      </c>
      <c r="C15" t="s">
        <v>3</v>
      </c>
      <c r="D15" t="s">
        <v>11</v>
      </c>
      <c r="E15" t="s">
        <v>3</v>
      </c>
    </row>
    <row r="16" spans="1:17" x14ac:dyDescent="0.2">
      <c r="A16">
        <v>0</v>
      </c>
      <c r="B16">
        <f>[1]Tabelle1!F36</f>
        <v>8.58</v>
      </c>
      <c r="C16">
        <f>[1]Tabelle1!G36</f>
        <v>0</v>
      </c>
      <c r="D16">
        <f>[2]Tabelle2!Q2</f>
        <v>8.58</v>
      </c>
      <c r="E16">
        <f>[2]Tabelle2!R2</f>
        <v>0</v>
      </c>
    </row>
    <row r="17" spans="1:5" x14ac:dyDescent="0.2">
      <c r="A17">
        <v>300</v>
      </c>
      <c r="B17">
        <f>[1]Tabelle1!F37</f>
        <v>569</v>
      </c>
      <c r="C17">
        <f>[1]Tabelle1!G37</f>
        <v>165.7307052620807</v>
      </c>
      <c r="D17">
        <f>[2]Tabelle2!Q3</f>
        <v>188.58000000000007</v>
      </c>
      <c r="E17">
        <f>[2]Tabelle2!R3</f>
        <v>71.180521680208926</v>
      </c>
    </row>
    <row r="18" spans="1:5" x14ac:dyDescent="0.2">
      <c r="A18">
        <v>600</v>
      </c>
      <c r="B18">
        <f>[1]Tabelle1!F38</f>
        <v>1843.3333333333333</v>
      </c>
      <c r="C18">
        <f>[1]Tabelle1!G38</f>
        <v>173.0767331432956</v>
      </c>
      <c r="D18">
        <f>[2]Tabelle2!Q4</f>
        <v>561.91333333333262</v>
      </c>
      <c r="E18">
        <f>[2]Tabelle2!R4</f>
        <v>118.13363431112965</v>
      </c>
    </row>
    <row r="19" spans="1:5" x14ac:dyDescent="0.2">
      <c r="A19" s="2"/>
      <c r="B19" s="3" t="s">
        <v>0</v>
      </c>
      <c r="C19" s="3"/>
      <c r="D19" s="3" t="s">
        <v>1</v>
      </c>
      <c r="E19" s="3"/>
    </row>
    <row r="20" spans="1:5" x14ac:dyDescent="0.2">
      <c r="A20" s="2" t="s">
        <v>4</v>
      </c>
      <c r="B20" s="2" t="s">
        <v>2</v>
      </c>
      <c r="C20" s="2" t="s">
        <v>3</v>
      </c>
      <c r="D20" s="2" t="s">
        <v>2</v>
      </c>
      <c r="E20" s="2" t="s">
        <v>3</v>
      </c>
    </row>
    <row r="21" spans="1:5" x14ac:dyDescent="0.2">
      <c r="A21" s="2">
        <v>0</v>
      </c>
      <c r="B21" s="2">
        <f>B16</f>
        <v>8.58</v>
      </c>
      <c r="C21" s="2">
        <f>C16</f>
        <v>0</v>
      </c>
      <c r="D21" s="2">
        <f>B16</f>
        <v>8.58</v>
      </c>
      <c r="E21" s="2">
        <f>C16</f>
        <v>0</v>
      </c>
    </row>
    <row r="22" spans="1:5" x14ac:dyDescent="0.2">
      <c r="A22" s="2">
        <v>300</v>
      </c>
      <c r="B22" s="2">
        <f>B17</f>
        <v>569</v>
      </c>
      <c r="C22" s="2">
        <f>C17</f>
        <v>165.7307052620807</v>
      </c>
      <c r="D22" s="2">
        <f>[3]LacZ!I19</f>
        <v>128.14521739130433</v>
      </c>
      <c r="E22" s="2">
        <f>[3]LacZ!J19</f>
        <v>4.696188911889724</v>
      </c>
    </row>
    <row r="23" spans="1:5" x14ac:dyDescent="0.2">
      <c r="A23" s="2">
        <v>600</v>
      </c>
      <c r="B23" s="2">
        <f>B18</f>
        <v>1843.3333333333333</v>
      </c>
      <c r="C23" s="2">
        <f>C18</f>
        <v>173.0767331432956</v>
      </c>
      <c r="D23" s="2">
        <f>[3]LacZ!I20</f>
        <v>232.49304347826089</v>
      </c>
      <c r="E23" s="2">
        <f>[3]LacZ!J20</f>
        <v>55.452540491910035</v>
      </c>
    </row>
    <row r="24" spans="1:5" x14ac:dyDescent="0.2">
      <c r="A24" s="2"/>
      <c r="B24" s="2"/>
      <c r="C24" s="2"/>
      <c r="D24" s="2"/>
      <c r="E24" s="2"/>
    </row>
    <row r="25" spans="1:5" x14ac:dyDescent="0.2">
      <c r="A25" s="2"/>
      <c r="B25" s="2"/>
      <c r="C25" s="2"/>
      <c r="D25" s="2"/>
      <c r="E25" s="2"/>
    </row>
    <row r="26" spans="1:5" x14ac:dyDescent="0.2">
      <c r="A26" s="2">
        <v>0</v>
      </c>
      <c r="B26" s="2">
        <f>B21/1000</f>
        <v>8.5800000000000008E-3</v>
      </c>
      <c r="C26" s="2">
        <f>C21/1000</f>
        <v>0</v>
      </c>
      <c r="D26" s="2">
        <f>D21/1000</f>
        <v>8.5800000000000008E-3</v>
      </c>
      <c r="E26" s="2">
        <f>E21/1000</f>
        <v>0</v>
      </c>
    </row>
    <row r="27" spans="1:5" x14ac:dyDescent="0.2">
      <c r="A27" s="2">
        <v>300</v>
      </c>
      <c r="B27" s="2">
        <f t="shared" ref="B27:C27" si="9">B22/1000</f>
        <v>0.56899999999999995</v>
      </c>
      <c r="C27" s="2">
        <f t="shared" si="9"/>
        <v>0.1657307052620807</v>
      </c>
      <c r="D27" s="2">
        <f t="shared" ref="D27:E27" si="10">D22/1000</f>
        <v>0.12814521739130433</v>
      </c>
      <c r="E27" s="2">
        <f t="shared" si="10"/>
        <v>4.6961889118897239E-3</v>
      </c>
    </row>
    <row r="28" spans="1:5" x14ac:dyDescent="0.2">
      <c r="A28" s="2">
        <v>600</v>
      </c>
      <c r="B28" s="2">
        <f t="shared" ref="B28:C28" si="11">B23/1000</f>
        <v>1.8433333333333333</v>
      </c>
      <c r="C28" s="2">
        <f t="shared" si="11"/>
        <v>0.17307673314329561</v>
      </c>
      <c r="D28" s="2">
        <f t="shared" ref="D28:E28" si="12">D23/1000</f>
        <v>0.23249304347826089</v>
      </c>
      <c r="E28" s="2">
        <f t="shared" si="12"/>
        <v>5.5452540491910035E-2</v>
      </c>
    </row>
  </sheetData>
  <mergeCells count="8">
    <mergeCell ref="B8:D8"/>
    <mergeCell ref="H8:J8"/>
    <mergeCell ref="A7:O7"/>
    <mergeCell ref="B2:D2"/>
    <mergeCell ref="E2:G2"/>
    <mergeCell ref="H2:J2"/>
    <mergeCell ref="K2:M2"/>
    <mergeCell ref="A1:O1"/>
  </mergeCells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8C3A13-8B93-D34B-B1C8-29991C0E8422}">
  <dimension ref="A2:Q30"/>
  <sheetViews>
    <sheetView zoomScale="97" zoomScaleNormal="97" workbookViewId="0">
      <selection activeCell="K9" sqref="K9"/>
    </sheetView>
  </sheetViews>
  <sheetFormatPr baseColWidth="10" defaultRowHeight="16" x14ac:dyDescent="0.2"/>
  <cols>
    <col min="1" max="1" width="21.83203125" bestFit="1" customWidth="1"/>
  </cols>
  <sheetData>
    <row r="2" spans="1:17" x14ac:dyDescent="0.2">
      <c r="Q2" t="s">
        <v>15</v>
      </c>
    </row>
    <row r="3" spans="1:17" x14ac:dyDescent="0.2">
      <c r="Q3" t="s">
        <v>17</v>
      </c>
    </row>
    <row r="7" spans="1:17" ht="17" thickBot="1" x14ac:dyDescent="0.25">
      <c r="A7" s="35" t="s">
        <v>14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6"/>
      <c r="O7" s="36"/>
    </row>
    <row r="8" spans="1:17" x14ac:dyDescent="0.2">
      <c r="A8" s="25" t="s">
        <v>5</v>
      </c>
      <c r="B8" s="26" t="s">
        <v>6</v>
      </c>
      <c r="C8" s="26"/>
      <c r="D8" s="26"/>
      <c r="E8" s="25"/>
      <c r="F8" s="25"/>
      <c r="G8" s="25"/>
      <c r="H8" s="26" t="s">
        <v>8</v>
      </c>
      <c r="I8" s="26"/>
      <c r="J8" s="26"/>
      <c r="K8" s="25"/>
      <c r="L8" s="25"/>
      <c r="M8" s="28"/>
      <c r="N8" s="29" t="s">
        <v>11</v>
      </c>
      <c r="O8" s="30" t="s">
        <v>3</v>
      </c>
    </row>
    <row r="9" spans="1:17" x14ac:dyDescent="0.2">
      <c r="A9" s="25">
        <v>0</v>
      </c>
      <c r="B9" s="25">
        <v>0.125</v>
      </c>
      <c r="C9" s="25"/>
      <c r="D9" s="25"/>
      <c r="E9" s="25"/>
      <c r="F9" s="25"/>
      <c r="G9" s="25"/>
      <c r="H9" s="25">
        <f>((B9-0.118)/0.0034)*20</f>
        <v>41.176470588235333</v>
      </c>
      <c r="I9" s="28" t="s">
        <v>18</v>
      </c>
      <c r="J9" s="25">
        <f>H9-27.4</f>
        <v>13.776470588235334</v>
      </c>
      <c r="K9" s="25">
        <f>H9-$J$9</f>
        <v>27.4</v>
      </c>
      <c r="L9" s="25"/>
      <c r="M9" s="25"/>
      <c r="N9" s="31"/>
      <c r="O9" s="32"/>
    </row>
    <row r="10" spans="1:17" x14ac:dyDescent="0.2">
      <c r="A10" s="25">
        <v>5</v>
      </c>
      <c r="B10" s="25">
        <v>0.35699999999999998</v>
      </c>
      <c r="C10" s="25">
        <v>0.36399999999999999</v>
      </c>
      <c r="D10" s="25">
        <v>0.36</v>
      </c>
      <c r="E10" s="25" t="s">
        <v>13</v>
      </c>
      <c r="F10" s="25" t="s">
        <v>13</v>
      </c>
      <c r="G10" s="25" t="s">
        <v>13</v>
      </c>
      <c r="H10" s="25">
        <f>((B10-0.118)/0.0034)*20</f>
        <v>1405.8823529411766</v>
      </c>
      <c r="I10" s="25">
        <f t="shared" ref="I10:J11" si="0">((C10-0.118)/0.0034)*20</f>
        <v>1447.0588235294119</v>
      </c>
      <c r="J10" s="25">
        <f t="shared" si="0"/>
        <v>1423.5294117647059</v>
      </c>
      <c r="K10" s="25">
        <f t="shared" ref="K10:K12" si="1">H10-$J$9</f>
        <v>1392.1058823529413</v>
      </c>
      <c r="L10" s="25">
        <f t="shared" ref="L10:L12" si="2">I10-$J$9</f>
        <v>1433.2823529411767</v>
      </c>
      <c r="M10" s="25">
        <f t="shared" ref="M10:M12" si="3">J10-$J$9</f>
        <v>1409.7529411764706</v>
      </c>
      <c r="N10" s="31">
        <f>AVERAGE(K10:M10)</f>
        <v>1411.7137254901963</v>
      </c>
      <c r="O10" s="32">
        <f>STDEVP(K10:M10)</f>
        <v>16.867304445181656</v>
      </c>
    </row>
    <row r="11" spans="1:17" ht="17" thickBot="1" x14ac:dyDescent="0.25">
      <c r="A11" s="25">
        <v>10</v>
      </c>
      <c r="B11" s="25">
        <v>0.68799999999999994</v>
      </c>
      <c r="C11" s="27">
        <v>0.66900000000000004</v>
      </c>
      <c r="D11" s="27">
        <v>0.67</v>
      </c>
      <c r="E11" s="25" t="s">
        <v>13</v>
      </c>
      <c r="F11" s="25" t="s">
        <v>13</v>
      </c>
      <c r="G11" s="25" t="s">
        <v>13</v>
      </c>
      <c r="H11" s="25">
        <f>((B11-0.118)/0.0034)*20</f>
        <v>3352.9411764705883</v>
      </c>
      <c r="I11" s="25">
        <f t="shared" si="0"/>
        <v>3241.176470588236</v>
      </c>
      <c r="J11" s="25">
        <f t="shared" si="0"/>
        <v>3247.0588235294122</v>
      </c>
      <c r="K11" s="25">
        <f t="shared" si="1"/>
        <v>3339.1647058823528</v>
      </c>
      <c r="L11" s="25">
        <f t="shared" si="2"/>
        <v>3227.4000000000005</v>
      </c>
      <c r="M11" s="25">
        <f t="shared" si="3"/>
        <v>3233.2823529411767</v>
      </c>
      <c r="N11" s="39">
        <f>AVERAGE(K11:M11)</f>
        <v>3266.6156862745102</v>
      </c>
      <c r="O11" s="34">
        <f>STDEVP(K11:M11)</f>
        <v>51.356081779249926</v>
      </c>
    </row>
    <row r="12" spans="1:17" x14ac:dyDescent="0.2">
      <c r="K12" s="38"/>
      <c r="L12" s="38"/>
      <c r="M12" s="38"/>
    </row>
    <row r="16" spans="1:17" x14ac:dyDescent="0.2">
      <c r="C16" s="8" t="s">
        <v>0</v>
      </c>
      <c r="D16" s="8"/>
      <c r="E16" s="8" t="s">
        <v>1</v>
      </c>
      <c r="F16" s="8"/>
    </row>
    <row r="17" spans="2:6" x14ac:dyDescent="0.2">
      <c r="C17" t="s">
        <v>2</v>
      </c>
      <c r="D17" t="s">
        <v>3</v>
      </c>
      <c r="E17" t="s">
        <v>2</v>
      </c>
      <c r="F17" t="s">
        <v>3</v>
      </c>
    </row>
    <row r="18" spans="2:6" x14ac:dyDescent="0.2">
      <c r="B18">
        <v>0</v>
      </c>
      <c r="C18">
        <f>[1]Tabelle1!F26</f>
        <v>27.399999999999995</v>
      </c>
      <c r="D18">
        <f>[1]Tabelle1!G26</f>
        <v>3.5527136788005009E-15</v>
      </c>
      <c r="E18">
        <f>[2]Tabelle2!Q7</f>
        <v>27.4</v>
      </c>
      <c r="F18">
        <f>[2]Tabelle2!R7</f>
        <v>0</v>
      </c>
    </row>
    <row r="19" spans="2:6" x14ac:dyDescent="0.2">
      <c r="B19">
        <v>300</v>
      </c>
      <c r="C19">
        <f>N10</f>
        <v>1411.7137254901963</v>
      </c>
      <c r="D19">
        <f>O10</f>
        <v>16.867304445181656</v>
      </c>
      <c r="E19">
        <f>GapA!N4</f>
        <v>94.806666666666686</v>
      </c>
      <c r="F19">
        <f>GapA!O4</f>
        <v>65.996632910744637</v>
      </c>
    </row>
    <row r="20" spans="2:6" x14ac:dyDescent="0.2">
      <c r="B20">
        <v>600</v>
      </c>
      <c r="C20">
        <f>N11</f>
        <v>3266.6156862745102</v>
      </c>
      <c r="D20">
        <f>O11</f>
        <v>51.356081779249926</v>
      </c>
      <c r="E20">
        <f>GapA!N5</f>
        <v>254.80666666666698</v>
      </c>
      <c r="F20">
        <f>GapA!O5</f>
        <v>57.348835113617511</v>
      </c>
    </row>
    <row r="21" spans="2:6" x14ac:dyDescent="0.2">
      <c r="B21" s="4"/>
      <c r="C21" s="5" t="s">
        <v>0</v>
      </c>
      <c r="D21" s="5"/>
      <c r="E21" s="5" t="s">
        <v>1</v>
      </c>
      <c r="F21" s="5"/>
    </row>
    <row r="22" spans="2:6" x14ac:dyDescent="0.2">
      <c r="B22" s="6" t="s">
        <v>4</v>
      </c>
      <c r="C22" s="7" t="s">
        <v>2</v>
      </c>
      <c r="D22" s="7" t="s">
        <v>3</v>
      </c>
      <c r="E22" s="7" t="s">
        <v>2</v>
      </c>
      <c r="F22" s="7" t="s">
        <v>3</v>
      </c>
    </row>
    <row r="23" spans="2:6" x14ac:dyDescent="0.2">
      <c r="B23" s="6">
        <v>0</v>
      </c>
      <c r="C23" s="7">
        <f>C18</f>
        <v>27.399999999999995</v>
      </c>
      <c r="D23" s="7">
        <f>D18</f>
        <v>3.5527136788005009E-15</v>
      </c>
      <c r="E23" s="7">
        <v>27.4</v>
      </c>
      <c r="F23" s="7">
        <v>0</v>
      </c>
    </row>
    <row r="24" spans="2:6" x14ac:dyDescent="0.2">
      <c r="B24" s="6">
        <v>300</v>
      </c>
      <c r="C24" s="7">
        <f>C19</f>
        <v>1411.7137254901963</v>
      </c>
      <c r="D24" s="7">
        <f>D19</f>
        <v>16.867304445181656</v>
      </c>
      <c r="E24" s="7">
        <f>[3]LdhA!I12</f>
        <v>133.92173913043473</v>
      </c>
      <c r="F24" s="7">
        <f>[3]LdhA!J12</f>
        <v>5.3249777017025366</v>
      </c>
    </row>
    <row r="25" spans="2:6" x14ac:dyDescent="0.2">
      <c r="B25" s="6">
        <v>600</v>
      </c>
      <c r="C25" s="7">
        <f>C20</f>
        <v>3266.6156862745102</v>
      </c>
      <c r="D25" s="7">
        <f>D20</f>
        <v>51.356081779249926</v>
      </c>
      <c r="E25" s="7">
        <f>[3]LdhA!I13</f>
        <v>244.06666666666663</v>
      </c>
      <c r="F25" s="7">
        <f>[3]LdhA!J13</f>
        <v>51.515572716452908</v>
      </c>
    </row>
    <row r="26" spans="2:6" x14ac:dyDescent="0.2">
      <c r="B26" s="6"/>
      <c r="C26" s="7"/>
      <c r="D26" s="7"/>
      <c r="E26" s="7"/>
      <c r="F26" s="7"/>
    </row>
    <row r="27" spans="2:6" x14ac:dyDescent="0.2">
      <c r="B27" s="6"/>
      <c r="C27" s="7"/>
      <c r="D27" s="7"/>
      <c r="E27" s="7"/>
      <c r="F27" s="7"/>
    </row>
    <row r="28" spans="2:6" x14ac:dyDescent="0.2">
      <c r="B28" s="6">
        <v>0</v>
      </c>
      <c r="C28" s="7">
        <f>C23/1000</f>
        <v>2.7399999999999994E-2</v>
      </c>
      <c r="D28" s="7">
        <f t="shared" ref="D28:F28" si="4">D23/1000</f>
        <v>3.552713678800501E-18</v>
      </c>
      <c r="E28" s="7">
        <f t="shared" si="4"/>
        <v>2.7399999999999997E-2</v>
      </c>
      <c r="F28" s="7">
        <f t="shared" si="4"/>
        <v>0</v>
      </c>
    </row>
    <row r="29" spans="2:6" x14ac:dyDescent="0.2">
      <c r="B29" s="6">
        <v>300</v>
      </c>
      <c r="C29" s="7">
        <f t="shared" ref="C29:F29" si="5">C24/1000</f>
        <v>1.4117137254901964</v>
      </c>
      <c r="D29" s="7">
        <f t="shared" si="5"/>
        <v>1.6867304445181655E-2</v>
      </c>
      <c r="E29" s="7">
        <f t="shared" si="5"/>
        <v>0.13392173913043473</v>
      </c>
      <c r="F29" s="7">
        <f t="shared" si="5"/>
        <v>5.3249777017025362E-3</v>
      </c>
    </row>
    <row r="30" spans="2:6" x14ac:dyDescent="0.2">
      <c r="B30" s="6">
        <v>600</v>
      </c>
      <c r="C30" s="7">
        <f t="shared" ref="C30:F30" si="6">C25/1000</f>
        <v>3.2666156862745099</v>
      </c>
      <c r="D30" s="7">
        <f t="shared" si="6"/>
        <v>5.1356081779249926E-2</v>
      </c>
      <c r="E30" s="7">
        <f t="shared" si="6"/>
        <v>0.24406666666666663</v>
      </c>
      <c r="F30" s="7">
        <f t="shared" si="6"/>
        <v>5.1515572716452906E-2</v>
      </c>
    </row>
  </sheetData>
  <mergeCells count="5">
    <mergeCell ref="C16:D16"/>
    <mergeCell ref="E16:F16"/>
    <mergeCell ref="A7:O7"/>
    <mergeCell ref="B8:D8"/>
    <mergeCell ref="H8:J8"/>
  </mergeCells>
  <pageMargins left="0.7" right="0.7" top="0.78740157499999996" bottom="0.78740157499999996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BC7610-57FA-E441-AB7A-6922490AF5E0}">
  <dimension ref="A1:Q31"/>
  <sheetViews>
    <sheetView zoomScale="97" zoomScaleNormal="97" workbookViewId="0">
      <selection sqref="A1:O5"/>
    </sheetView>
  </sheetViews>
  <sheetFormatPr baseColWidth="10" defaultRowHeight="16" x14ac:dyDescent="0.2"/>
  <cols>
    <col min="1" max="1" width="21.83203125" bestFit="1" customWidth="1"/>
  </cols>
  <sheetData>
    <row r="1" spans="1:17" ht="17" thickBot="1" x14ac:dyDescent="0.25">
      <c r="A1" s="24" t="s">
        <v>12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37"/>
      <c r="O1" s="37"/>
      <c r="Q1" t="s">
        <v>19</v>
      </c>
    </row>
    <row r="2" spans="1:17" ht="17" thickBot="1" x14ac:dyDescent="0.25">
      <c r="A2" s="20" t="s">
        <v>5</v>
      </c>
      <c r="B2" s="21" t="s">
        <v>6</v>
      </c>
      <c r="C2" s="21"/>
      <c r="D2" s="21"/>
      <c r="E2" s="21" t="s">
        <v>7</v>
      </c>
      <c r="F2" s="21"/>
      <c r="G2" s="21"/>
      <c r="H2" s="21" t="s">
        <v>8</v>
      </c>
      <c r="I2" s="21"/>
      <c r="J2" s="22"/>
      <c r="K2" s="21" t="s">
        <v>10</v>
      </c>
      <c r="L2" s="21"/>
      <c r="M2" s="23"/>
      <c r="N2" s="10" t="s">
        <v>11</v>
      </c>
      <c r="O2" s="11" t="s">
        <v>3</v>
      </c>
      <c r="Q2" t="s">
        <v>20</v>
      </c>
    </row>
    <row r="3" spans="1:17" ht="17" thickBot="1" x14ac:dyDescent="0.25">
      <c r="A3" s="9">
        <v>0</v>
      </c>
      <c r="B3" s="9">
        <v>0.14599999999999999</v>
      </c>
      <c r="C3" s="9"/>
      <c r="D3" s="9"/>
      <c r="E3" s="9">
        <f>B3*2</f>
        <v>0.29199999999999998</v>
      </c>
      <c r="F3" s="9"/>
      <c r="G3" s="9"/>
      <c r="H3" s="9">
        <f>((E3-0.0753)/0.002)*20</f>
        <v>2166.9999999999995</v>
      </c>
      <c r="I3" s="12" t="s">
        <v>21</v>
      </c>
      <c r="J3" s="13">
        <f>H3-28.14</f>
        <v>2138.8599999999997</v>
      </c>
      <c r="K3" s="14"/>
      <c r="L3" s="9"/>
      <c r="M3" s="12"/>
      <c r="N3" s="15"/>
      <c r="O3" s="16"/>
    </row>
    <row r="4" spans="1:17" x14ac:dyDescent="0.2">
      <c r="A4" s="9">
        <v>5</v>
      </c>
      <c r="B4" s="9">
        <v>0.14699999999999999</v>
      </c>
      <c r="C4" s="9">
        <v>0.14699999999999999</v>
      </c>
      <c r="D4" s="9">
        <v>0.154</v>
      </c>
      <c r="E4" s="9">
        <f>B4*2</f>
        <v>0.29399999999999998</v>
      </c>
      <c r="F4" s="9">
        <f>C4*2</f>
        <v>0.29399999999999998</v>
      </c>
      <c r="G4" s="9">
        <f>D4*2</f>
        <v>0.308</v>
      </c>
      <c r="H4" s="9">
        <f>((E4-0.0753)/0.002)*20</f>
        <v>2186.9999999999995</v>
      </c>
      <c r="I4" s="9">
        <f>((F4-0.0753)/0.002)*20</f>
        <v>2186.9999999999995</v>
      </c>
      <c r="J4" s="17">
        <f>((G4-0.0753)/0.002)*20</f>
        <v>2327</v>
      </c>
      <c r="K4" s="9">
        <f>H4-$J$3</f>
        <v>48.139999999999873</v>
      </c>
      <c r="L4" s="9">
        <f>I4-$J$3</f>
        <v>48.139999999999873</v>
      </c>
      <c r="M4" s="12">
        <f>J4-$J$3</f>
        <v>188.14000000000033</v>
      </c>
      <c r="N4" s="15">
        <f>AVERAGE(K4:M4)</f>
        <v>94.806666666666686</v>
      </c>
      <c r="O4" s="16">
        <f>STDEVP(K4:M4)</f>
        <v>65.996632910744637</v>
      </c>
    </row>
    <row r="5" spans="1:17" ht="17" thickBot="1" x14ac:dyDescent="0.25">
      <c r="A5" s="9">
        <v>10</v>
      </c>
      <c r="B5" s="9">
        <v>0.157</v>
      </c>
      <c r="C5" s="9">
        <v>0.154</v>
      </c>
      <c r="D5" s="9">
        <v>0.161</v>
      </c>
      <c r="E5" s="9">
        <f>B5*2</f>
        <v>0.314</v>
      </c>
      <c r="F5" s="9">
        <f>C5*2</f>
        <v>0.308</v>
      </c>
      <c r="G5" s="9">
        <f>D5*2</f>
        <v>0.32200000000000001</v>
      </c>
      <c r="H5" s="9">
        <f>((E5-0.0753)/0.002)*20</f>
        <v>2387</v>
      </c>
      <c r="I5" s="9">
        <f>((F5-0.0753)/0.002)*20</f>
        <v>2327</v>
      </c>
      <c r="J5" s="12">
        <f>((G5-0.0753)/0.002)*20</f>
        <v>2467</v>
      </c>
      <c r="K5" s="9">
        <f>H5-$J$3</f>
        <v>248.14000000000033</v>
      </c>
      <c r="L5" s="9">
        <f>I5-$J$3</f>
        <v>188.14000000000033</v>
      </c>
      <c r="M5" s="12">
        <f>J5-$J$3</f>
        <v>328.14000000000033</v>
      </c>
      <c r="N5" s="18">
        <f>AVERAGE(K5:M5)</f>
        <v>254.80666666666698</v>
      </c>
      <c r="O5" s="19">
        <f>STDEVP(K5:M5)</f>
        <v>57.348835113617511</v>
      </c>
    </row>
    <row r="7" spans="1:17" ht="17" thickBot="1" x14ac:dyDescent="0.25">
      <c r="A7" s="35" t="s">
        <v>14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6"/>
      <c r="O7" s="36"/>
    </row>
    <row r="8" spans="1:17" ht="17" thickBot="1" x14ac:dyDescent="0.25">
      <c r="A8" s="42" t="s">
        <v>5</v>
      </c>
      <c r="B8" s="43" t="s">
        <v>6</v>
      </c>
      <c r="C8" s="43"/>
      <c r="D8" s="43"/>
      <c r="E8" s="43" t="s">
        <v>7</v>
      </c>
      <c r="F8" s="43"/>
      <c r="G8" s="43"/>
      <c r="H8" s="43" t="s">
        <v>8</v>
      </c>
      <c r="I8" s="43"/>
      <c r="J8" s="44"/>
      <c r="K8" s="43" t="s">
        <v>10</v>
      </c>
      <c r="L8" s="43"/>
      <c r="M8" s="45"/>
      <c r="N8" s="29" t="s">
        <v>11</v>
      </c>
      <c r="O8" s="30" t="s">
        <v>3</v>
      </c>
    </row>
    <row r="9" spans="1:17" ht="17" thickBot="1" x14ac:dyDescent="0.25">
      <c r="A9" s="25">
        <v>0</v>
      </c>
      <c r="B9" s="25">
        <v>0.14599999999999999</v>
      </c>
      <c r="C9" s="25"/>
      <c r="D9" s="25"/>
      <c r="E9" s="25">
        <f>B9</f>
        <v>0.14599999999999999</v>
      </c>
      <c r="F9" s="25"/>
      <c r="G9" s="25"/>
      <c r="H9" s="25">
        <f>((E9-0.118)/0.0034)*20</f>
        <v>164.70588235294116</v>
      </c>
      <c r="I9" s="28" t="s">
        <v>21</v>
      </c>
      <c r="J9" s="46">
        <f>H9-28.14</f>
        <v>136.56588235294117</v>
      </c>
      <c r="K9" s="47">
        <f>H9-$J$9</f>
        <v>28.139999999999986</v>
      </c>
      <c r="L9" s="47"/>
      <c r="M9" s="47"/>
      <c r="N9" s="31"/>
      <c r="O9" s="32"/>
    </row>
    <row r="10" spans="1:17" x14ac:dyDescent="0.2">
      <c r="A10" s="25">
        <v>5</v>
      </c>
      <c r="B10" s="25">
        <v>0.245</v>
      </c>
      <c r="C10" s="25">
        <v>0.26600000000000001</v>
      </c>
      <c r="D10" s="25">
        <v>0.25900000000000001</v>
      </c>
      <c r="E10" s="25">
        <f t="shared" ref="E10:E11" si="0">B10</f>
        <v>0.245</v>
      </c>
      <c r="F10" s="25">
        <f t="shared" ref="F10:F11" si="1">C10</f>
        <v>0.26600000000000001</v>
      </c>
      <c r="G10" s="25">
        <f t="shared" ref="G10:G11" si="2">D10</f>
        <v>0.25900000000000001</v>
      </c>
      <c r="H10" s="25">
        <f t="shared" ref="H10:H11" si="3">((E10-0.118)/0.0034)*20</f>
        <v>747.05882352941194</v>
      </c>
      <c r="I10" s="25">
        <f t="shared" ref="I10" si="4">((F10-0.118)/0.0034)*20</f>
        <v>870.58823529411779</v>
      </c>
      <c r="J10" s="25">
        <f t="shared" ref="J10" si="5">((G10-0.118)/0.0034)*20</f>
        <v>829.41176470588243</v>
      </c>
      <c r="K10" s="47">
        <f t="shared" ref="K10:K11" si="6">H10-$J$9</f>
        <v>610.49294117647082</v>
      </c>
      <c r="L10" s="47">
        <f t="shared" ref="L10:L11" si="7">I10-$J$9</f>
        <v>734.02235294117668</v>
      </c>
      <c r="M10" s="47">
        <f t="shared" ref="M10:M11" si="8">J10-$J$9</f>
        <v>692.84588235294132</v>
      </c>
      <c r="N10" s="31">
        <f>AVERAGE(K10:M10)</f>
        <v>679.12039215686298</v>
      </c>
      <c r="O10" s="32">
        <f>STDEVP(K10:M10)</f>
        <v>51.356081779250161</v>
      </c>
    </row>
    <row r="11" spans="1:17" ht="17" thickBot="1" x14ac:dyDescent="0.25">
      <c r="A11" s="25">
        <v>10</v>
      </c>
      <c r="B11" s="25">
        <v>0.309</v>
      </c>
      <c r="C11" s="25">
        <v>0.318</v>
      </c>
      <c r="D11" s="25">
        <v>0.32700000000000001</v>
      </c>
      <c r="E11" s="25">
        <f t="shared" si="0"/>
        <v>0.309</v>
      </c>
      <c r="F11" s="25">
        <f t="shared" si="1"/>
        <v>0.318</v>
      </c>
      <c r="G11" s="25">
        <f t="shared" si="2"/>
        <v>0.32700000000000001</v>
      </c>
      <c r="H11" s="25">
        <f t="shared" ref="H11" si="9">((E11-0.118)/0.0034)*20</f>
        <v>1123.5294117647059</v>
      </c>
      <c r="I11" s="25">
        <f t="shared" ref="I11" si="10">((F11-0.118)/0.0034)*20</f>
        <v>1176.4705882352941</v>
      </c>
      <c r="J11" s="25">
        <f t="shared" ref="J11" si="11">((G11-0.118)/0.0034)*20</f>
        <v>1229.4117647058827</v>
      </c>
      <c r="K11" s="47">
        <f t="shared" si="6"/>
        <v>986.96352941176474</v>
      </c>
      <c r="L11" s="47">
        <f t="shared" si="7"/>
        <v>1039.904705882353</v>
      </c>
      <c r="M11" s="47">
        <f t="shared" si="8"/>
        <v>1092.8458823529415</v>
      </c>
      <c r="N11" s="33">
        <f>AVERAGE(K11:M11)</f>
        <v>1039.9047058823533</v>
      </c>
      <c r="O11" s="34">
        <f>STDEVP(K11:M11)</f>
        <v>43.22628957852681</v>
      </c>
    </row>
    <row r="13" spans="1:17" x14ac:dyDescent="0.2">
      <c r="C13" s="1" t="s">
        <v>0</v>
      </c>
      <c r="D13" s="1"/>
      <c r="E13" s="1" t="s">
        <v>1</v>
      </c>
      <c r="F13" s="1"/>
    </row>
    <row r="14" spans="1:17" x14ac:dyDescent="0.2">
      <c r="C14" t="s">
        <v>2</v>
      </c>
      <c r="D14" t="s">
        <v>3</v>
      </c>
      <c r="E14" t="s">
        <v>2</v>
      </c>
      <c r="F14" t="s">
        <v>3</v>
      </c>
    </row>
    <row r="15" spans="1:17" x14ac:dyDescent="0.2">
      <c r="B15">
        <v>0</v>
      </c>
      <c r="C15">
        <f>[1]Tabelle1!F31</f>
        <v>28.100000000000005</v>
      </c>
      <c r="D15">
        <f>[1]Tabelle1!G31</f>
        <v>3.5527136788005009E-15</v>
      </c>
      <c r="E15">
        <f>[2]Tabelle2!Q11</f>
        <v>28.14</v>
      </c>
      <c r="F15">
        <f>[2]Tabelle2!R11</f>
        <v>0</v>
      </c>
    </row>
    <row r="16" spans="1:17" x14ac:dyDescent="0.2">
      <c r="B16">
        <v>300</v>
      </c>
      <c r="C16">
        <f>N10</f>
        <v>679.12039215686298</v>
      </c>
      <c r="D16">
        <f>O10</f>
        <v>51.356081779250161</v>
      </c>
      <c r="E16">
        <f>N4</f>
        <v>94.806666666666686</v>
      </c>
      <c r="F16">
        <f>O4</f>
        <v>65.996632910744637</v>
      </c>
    </row>
    <row r="17" spans="2:6" x14ac:dyDescent="0.2">
      <c r="B17">
        <v>600</v>
      </c>
      <c r="C17">
        <f>N11</f>
        <v>1039.9047058823533</v>
      </c>
      <c r="D17">
        <f>O11</f>
        <v>43.22628957852681</v>
      </c>
      <c r="E17">
        <f>N5</f>
        <v>254.80666666666698</v>
      </c>
      <c r="F17">
        <f>O5</f>
        <v>57.348835113617511</v>
      </c>
    </row>
    <row r="18" spans="2:6" x14ac:dyDescent="0.2">
      <c r="B18" s="4"/>
      <c r="C18" s="5" t="s">
        <v>0</v>
      </c>
      <c r="D18" s="5"/>
      <c r="E18" s="5" t="s">
        <v>1</v>
      </c>
      <c r="F18" s="5"/>
    </row>
    <row r="19" spans="2:6" x14ac:dyDescent="0.2">
      <c r="B19" s="6" t="s">
        <v>4</v>
      </c>
      <c r="C19" s="7" t="s">
        <v>2</v>
      </c>
      <c r="D19" s="7" t="s">
        <v>3</v>
      </c>
      <c r="E19" s="7" t="s">
        <v>2</v>
      </c>
      <c r="F19" s="7" t="s">
        <v>3</v>
      </c>
    </row>
    <row r="20" spans="2:6" x14ac:dyDescent="0.2">
      <c r="B20" s="6">
        <v>0</v>
      </c>
      <c r="C20" s="7">
        <f>C15</f>
        <v>28.100000000000005</v>
      </c>
      <c r="D20" s="7">
        <f>D15</f>
        <v>3.5527136788005009E-15</v>
      </c>
      <c r="E20" s="7">
        <v>28.1</v>
      </c>
      <c r="F20" s="7">
        <v>0</v>
      </c>
    </row>
    <row r="21" spans="2:6" x14ac:dyDescent="0.2">
      <c r="B21" s="6">
        <v>300</v>
      </c>
      <c r="C21" s="7">
        <f>C16</f>
        <v>679.12039215686298</v>
      </c>
      <c r="D21" s="7">
        <f>D16</f>
        <v>51.356081779250161</v>
      </c>
      <c r="E21" s="7">
        <f>[3]GapA!I12</f>
        <v>99.83913043478266</v>
      </c>
      <c r="F21" s="7">
        <f>[3]GapA!J12</f>
        <v>15.776479026867598</v>
      </c>
    </row>
    <row r="22" spans="2:6" x14ac:dyDescent="0.2">
      <c r="B22" s="6">
        <v>600</v>
      </c>
      <c r="C22" s="7">
        <f>C17</f>
        <v>1039.9047058823533</v>
      </c>
      <c r="D22" s="7">
        <f>D17</f>
        <v>43.22628957852681</v>
      </c>
      <c r="E22" s="7">
        <f>[3]GapA!I13</f>
        <v>187.52028985507241</v>
      </c>
      <c r="F22" s="7">
        <f>[3]GapA!J13</f>
        <v>34.616147572452867</v>
      </c>
    </row>
    <row r="23" spans="2:6" x14ac:dyDescent="0.2">
      <c r="B23" s="6"/>
      <c r="C23" s="7"/>
      <c r="D23" s="7"/>
      <c r="E23" s="7"/>
      <c r="F23" s="7"/>
    </row>
    <row r="24" spans="2:6" x14ac:dyDescent="0.2">
      <c r="B24" s="6"/>
      <c r="C24" s="7"/>
      <c r="D24" s="7"/>
      <c r="E24" s="7"/>
      <c r="F24" s="7"/>
    </row>
    <row r="25" spans="2:6" x14ac:dyDescent="0.2">
      <c r="B25" s="6">
        <v>0</v>
      </c>
      <c r="C25" s="7">
        <f>C20/1000</f>
        <v>2.8100000000000003E-2</v>
      </c>
      <c r="D25" s="7">
        <f t="shared" ref="D25:F25" si="12">D20/1000</f>
        <v>3.552713678800501E-18</v>
      </c>
      <c r="E25" s="7">
        <f t="shared" si="12"/>
        <v>2.81E-2</v>
      </c>
      <c r="F25" s="7">
        <f t="shared" si="12"/>
        <v>0</v>
      </c>
    </row>
    <row r="26" spans="2:6" x14ac:dyDescent="0.2">
      <c r="B26" s="6">
        <v>300</v>
      </c>
      <c r="C26" s="7">
        <f t="shared" ref="C26:F26" si="13">C21/1000</f>
        <v>0.67912039215686293</v>
      </c>
      <c r="D26" s="7">
        <f t="shared" si="13"/>
        <v>5.1356081779250162E-2</v>
      </c>
      <c r="E26" s="7">
        <f t="shared" si="13"/>
        <v>9.9839130434782666E-2</v>
      </c>
      <c r="F26" s="7">
        <f t="shared" si="13"/>
        <v>1.5776479026867598E-2</v>
      </c>
    </row>
    <row r="27" spans="2:6" x14ac:dyDescent="0.2">
      <c r="B27" s="6">
        <v>600</v>
      </c>
      <c r="C27" s="4">
        <f t="shared" ref="C27:F27" si="14">C22/1000</f>
        <v>1.0399047058823532</v>
      </c>
      <c r="D27" s="41">
        <f t="shared" si="14"/>
        <v>4.3226289578526811E-2</v>
      </c>
      <c r="E27" s="41">
        <f t="shared" si="14"/>
        <v>0.18752028985507241</v>
      </c>
      <c r="F27" s="41">
        <f t="shared" si="14"/>
        <v>3.461614757245287E-2</v>
      </c>
    </row>
    <row r="31" spans="2:6" x14ac:dyDescent="0.2">
      <c r="C31" s="40"/>
      <c r="D31" s="40"/>
      <c r="E31" s="40"/>
      <c r="F31" s="40"/>
    </row>
  </sheetData>
  <mergeCells count="10">
    <mergeCell ref="A1:O1"/>
    <mergeCell ref="B2:D2"/>
    <mergeCell ref="E2:G2"/>
    <mergeCell ref="H2:J2"/>
    <mergeCell ref="K2:M2"/>
    <mergeCell ref="A7:O7"/>
    <mergeCell ref="B8:D8"/>
    <mergeCell ref="E8:G8"/>
    <mergeCell ref="H8:J8"/>
    <mergeCell ref="K8:M8"/>
  </mergeCells>
  <pageMargins left="0.7" right="0.7" top="0.78740157499999996" bottom="0.78740157499999996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153E8C-450D-5345-AD8A-6CB72726D459}">
  <dimension ref="A1:Q33"/>
  <sheetViews>
    <sheetView tabSelected="1" zoomScale="97" zoomScaleNormal="97" workbookViewId="0">
      <selection activeCell="F24" sqref="F24"/>
    </sheetView>
  </sheetViews>
  <sheetFormatPr baseColWidth="10" defaultRowHeight="16" x14ac:dyDescent="0.2"/>
  <cols>
    <col min="1" max="1" width="21.83203125" bestFit="1" customWidth="1"/>
    <col min="3" max="3" width="12.5" bestFit="1" customWidth="1"/>
  </cols>
  <sheetData>
    <row r="1" spans="1:17" ht="17" thickBot="1" x14ac:dyDescent="0.25">
      <c r="A1" s="24" t="s">
        <v>12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37"/>
      <c r="O1" s="37"/>
      <c r="Q1" t="s">
        <v>23</v>
      </c>
    </row>
    <row r="2" spans="1:17" ht="17" thickBot="1" x14ac:dyDescent="0.25">
      <c r="A2" s="20" t="s">
        <v>5</v>
      </c>
      <c r="B2" s="21" t="s">
        <v>6</v>
      </c>
      <c r="C2" s="21"/>
      <c r="D2" s="21"/>
      <c r="E2" s="21" t="s">
        <v>7</v>
      </c>
      <c r="F2" s="21"/>
      <c r="G2" s="21"/>
      <c r="H2" s="21" t="s">
        <v>8</v>
      </c>
      <c r="I2" s="21"/>
      <c r="J2" s="22"/>
      <c r="K2" s="21" t="s">
        <v>10</v>
      </c>
      <c r="L2" s="21"/>
      <c r="M2" s="23"/>
      <c r="N2" s="10" t="s">
        <v>11</v>
      </c>
      <c r="O2" s="11" t="s">
        <v>3</v>
      </c>
      <c r="Q2" t="s">
        <v>24</v>
      </c>
    </row>
    <row r="3" spans="1:17" ht="17" thickBot="1" x14ac:dyDescent="0.25">
      <c r="A3" s="9">
        <v>0</v>
      </c>
      <c r="B3" s="9">
        <v>0.17100000000000001</v>
      </c>
      <c r="C3" s="9"/>
      <c r="D3" s="9"/>
      <c r="E3" s="9">
        <f>B3*2</f>
        <v>0.34200000000000003</v>
      </c>
      <c r="F3" s="9"/>
      <c r="G3" s="9"/>
      <c r="H3" s="9">
        <f>((E3-0.118)/0.0034)*20</f>
        <v>1317.6470588235295</v>
      </c>
      <c r="I3" s="12" t="s">
        <v>22</v>
      </c>
      <c r="J3" s="13">
        <f>H3-14.8</f>
        <v>1302.8470588235296</v>
      </c>
      <c r="K3" s="14">
        <f>H3-$J$3</f>
        <v>14.799999999999955</v>
      </c>
      <c r="L3" s="14"/>
      <c r="M3" s="14"/>
      <c r="N3" s="15"/>
      <c r="O3" s="16"/>
    </row>
    <row r="4" spans="1:17" x14ac:dyDescent="0.2">
      <c r="A4" s="9">
        <v>5</v>
      </c>
      <c r="B4" s="9">
        <v>0.189</v>
      </c>
      <c r="C4" s="9">
        <v>0.183</v>
      </c>
      <c r="D4" s="9">
        <v>0.17100000000000001</v>
      </c>
      <c r="E4" s="9">
        <f t="shared" ref="E4:E5" si="0">B4*2</f>
        <v>0.378</v>
      </c>
      <c r="F4" s="9">
        <f t="shared" ref="F4:F5" si="1">C4*2</f>
        <v>0.36599999999999999</v>
      </c>
      <c r="G4" s="9">
        <f t="shared" ref="G4:G5" si="2">D4*2</f>
        <v>0.34200000000000003</v>
      </c>
      <c r="H4" s="9">
        <f>((E4-0.118)/0.0034)*20</f>
        <v>1529.4117647058827</v>
      </c>
      <c r="I4" s="9">
        <f t="shared" ref="I4:J4" si="3">((F4-0.118)/0.0034)*20</f>
        <v>1458.8235294117646</v>
      </c>
      <c r="J4" s="9">
        <f t="shared" si="3"/>
        <v>1317.6470588235295</v>
      </c>
      <c r="K4" s="14">
        <f t="shared" ref="K4:K5" si="4">H4-$J$3</f>
        <v>226.56470588235311</v>
      </c>
      <c r="L4" s="14">
        <f t="shared" ref="L4:L5" si="5">I4-$J$3</f>
        <v>155.97647058823509</v>
      </c>
      <c r="M4" s="14">
        <f t="shared" ref="M4:M5" si="6">J4-$J$3</f>
        <v>14.799999999999955</v>
      </c>
      <c r="N4" s="15">
        <f>AVERAGE(K4:M4)</f>
        <v>132.44705882352937</v>
      </c>
      <c r="O4" s="16">
        <f>STDEVP(K4:M4)</f>
        <v>88.038997335857488</v>
      </c>
    </row>
    <row r="5" spans="1:17" ht="17" thickBot="1" x14ac:dyDescent="0.25">
      <c r="A5" s="9">
        <v>10</v>
      </c>
      <c r="B5" s="9">
        <v>0.189</v>
      </c>
      <c r="C5" s="9">
        <v>0.189</v>
      </c>
      <c r="D5" s="9">
        <v>0.19400000000000001</v>
      </c>
      <c r="E5" s="9">
        <f t="shared" si="0"/>
        <v>0.378</v>
      </c>
      <c r="F5" s="9">
        <f t="shared" si="1"/>
        <v>0.378</v>
      </c>
      <c r="G5" s="9">
        <f t="shared" si="2"/>
        <v>0.38800000000000001</v>
      </c>
      <c r="H5" s="9">
        <f>((E5-0.118)/0.0034)*20</f>
        <v>1529.4117647058827</v>
      </c>
      <c r="I5" s="9">
        <f t="shared" ref="I5" si="7">((F5-0.118)/0.0034)*20</f>
        <v>1529.4117647058827</v>
      </c>
      <c r="J5" s="9">
        <f t="shared" ref="J5" si="8">((G5-0.118)/0.0034)*20</f>
        <v>1588.2352941176473</v>
      </c>
      <c r="K5" s="14">
        <f t="shared" si="4"/>
        <v>226.56470588235311</v>
      </c>
      <c r="L5" s="14">
        <f t="shared" si="5"/>
        <v>226.56470588235311</v>
      </c>
      <c r="M5" s="14">
        <f t="shared" si="6"/>
        <v>285.38823529411775</v>
      </c>
      <c r="N5" s="18">
        <f>AVERAGE(K5:M5)</f>
        <v>246.172549019608</v>
      </c>
      <c r="O5" s="19">
        <f>STDEVP(K5:M5)</f>
        <v>27.729677693589892</v>
      </c>
    </row>
    <row r="7" spans="1:17" ht="17" thickBot="1" x14ac:dyDescent="0.25">
      <c r="A7" s="35" t="s">
        <v>14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6"/>
      <c r="O7" s="36"/>
    </row>
    <row r="8" spans="1:17" ht="17" thickBot="1" x14ac:dyDescent="0.25">
      <c r="A8" s="42" t="s">
        <v>5</v>
      </c>
      <c r="B8" s="43" t="s">
        <v>6</v>
      </c>
      <c r="C8" s="43"/>
      <c r="D8" s="43"/>
      <c r="E8" s="43" t="s">
        <v>7</v>
      </c>
      <c r="F8" s="43"/>
      <c r="G8" s="43"/>
      <c r="H8" s="43" t="s">
        <v>8</v>
      </c>
      <c r="I8" s="43"/>
      <c r="J8" s="44"/>
      <c r="K8" s="43" t="s">
        <v>10</v>
      </c>
      <c r="L8" s="43"/>
      <c r="M8" s="45"/>
      <c r="N8" s="29" t="s">
        <v>11</v>
      </c>
      <c r="O8" s="30" t="s">
        <v>3</v>
      </c>
    </row>
    <row r="9" spans="1:17" ht="17" thickBot="1" x14ac:dyDescent="0.25">
      <c r="A9" s="25">
        <v>0</v>
      </c>
      <c r="B9" s="25">
        <v>0.746</v>
      </c>
      <c r="C9" s="25"/>
      <c r="D9" s="25"/>
      <c r="E9" s="25">
        <f>B9</f>
        <v>0.746</v>
      </c>
      <c r="F9" s="25"/>
      <c r="G9" s="25"/>
      <c r="H9" s="25">
        <f>((E9-0.118)/0.0034)*20</f>
        <v>3694.1176470588239</v>
      </c>
      <c r="I9" s="28" t="s">
        <v>22</v>
      </c>
      <c r="J9" s="46">
        <f>H9-14.8</f>
        <v>3679.3176470588237</v>
      </c>
      <c r="K9" s="47">
        <f>H9-$J$9</f>
        <v>14.800000000000182</v>
      </c>
      <c r="L9" s="47"/>
      <c r="M9" s="47"/>
      <c r="N9" s="31"/>
      <c r="O9" s="32"/>
    </row>
    <row r="10" spans="1:17" x14ac:dyDescent="0.2">
      <c r="A10" s="25">
        <v>5</v>
      </c>
      <c r="B10" s="25">
        <v>0.82799999999999996</v>
      </c>
      <c r="C10" s="25">
        <v>0.84199999999999997</v>
      </c>
      <c r="D10" s="25">
        <v>0.84199999999999997</v>
      </c>
      <c r="E10" s="25">
        <f>B10</f>
        <v>0.82799999999999996</v>
      </c>
      <c r="F10" s="25">
        <f t="shared" ref="F10:G11" si="9">C10</f>
        <v>0.84199999999999997</v>
      </c>
      <c r="G10" s="25">
        <f t="shared" si="9"/>
        <v>0.84199999999999997</v>
      </c>
      <c r="H10" s="25">
        <f>((E10-0.118)/0.0034)*20</f>
        <v>4176.4705882352937</v>
      </c>
      <c r="I10" s="25">
        <f t="shared" ref="I10:I11" si="10">((F10-0.118)/0.0034)*20</f>
        <v>4258.8235294117649</v>
      </c>
      <c r="J10" s="25">
        <f t="shared" ref="J10:J11" si="11">((G10-0.118)/0.0034)*20</f>
        <v>4258.8235294117649</v>
      </c>
      <c r="K10" s="47">
        <f>H10-$J$9</f>
        <v>497.15294117646999</v>
      </c>
      <c r="L10" s="47">
        <f t="shared" ref="L10:M10" si="12">I10-$J$9</f>
        <v>579.50588235294117</v>
      </c>
      <c r="M10" s="47">
        <f t="shared" si="12"/>
        <v>579.50588235294117</v>
      </c>
      <c r="N10" s="31">
        <f>AVERAGE(K10:M10)</f>
        <v>552.05490196078415</v>
      </c>
      <c r="O10" s="32">
        <f>STDEVP(K10:M10)</f>
        <v>38.821548771026414</v>
      </c>
    </row>
    <row r="11" spans="1:17" ht="17" thickBot="1" x14ac:dyDescent="0.25">
      <c r="A11" s="25">
        <v>10</v>
      </c>
      <c r="B11" s="27">
        <v>0.86419999999999997</v>
      </c>
      <c r="C11" s="27">
        <v>0.88526000000000005</v>
      </c>
      <c r="D11" s="27">
        <v>0.86550000000000005</v>
      </c>
      <c r="E11" s="27">
        <f>B11</f>
        <v>0.86419999999999997</v>
      </c>
      <c r="F11" s="27">
        <f t="shared" si="9"/>
        <v>0.88526000000000005</v>
      </c>
      <c r="G11" s="27">
        <f t="shared" si="9"/>
        <v>0.86550000000000005</v>
      </c>
      <c r="H11" s="25">
        <f>((E11-0.118)/0.0034)*20</f>
        <v>4389.411764705882</v>
      </c>
      <c r="I11" s="25">
        <f t="shared" si="10"/>
        <v>4513.2941176470595</v>
      </c>
      <c r="J11" s="25">
        <f t="shared" si="11"/>
        <v>4397.0588235294126</v>
      </c>
      <c r="K11" s="47">
        <f>H11-$J$9</f>
        <v>710.09411764705828</v>
      </c>
      <c r="L11" s="47">
        <f t="shared" ref="L11" si="13">I11-$J$9</f>
        <v>833.97647058823577</v>
      </c>
      <c r="M11" s="47">
        <f t="shared" ref="M11" si="14">J11-$J$9</f>
        <v>717.74117647058893</v>
      </c>
      <c r="N11" s="33">
        <f>AVERAGE(K11:M11)</f>
        <v>753.93725490196096</v>
      </c>
      <c r="O11" s="34">
        <f>STDEVP(K11:M11)</f>
        <v>56.682310073591424</v>
      </c>
    </row>
    <row r="14" spans="1:17" x14ac:dyDescent="0.2">
      <c r="B14" s="1" t="s">
        <v>0</v>
      </c>
      <c r="C14" s="1"/>
      <c r="D14" s="1" t="s">
        <v>1</v>
      </c>
      <c r="E14" s="1"/>
      <c r="H14">
        <v>147379.0441</v>
      </c>
    </row>
    <row r="15" spans="1:17" x14ac:dyDescent="0.2">
      <c r="B15" t="s">
        <v>2</v>
      </c>
      <c r="C15" t="s">
        <v>3</v>
      </c>
      <c r="D15" t="s">
        <v>2</v>
      </c>
      <c r="E15" t="s">
        <v>3</v>
      </c>
    </row>
    <row r="16" spans="1:17" x14ac:dyDescent="0.2">
      <c r="A16">
        <v>0</v>
      </c>
      <c r="B16">
        <f>[1]Tabelle1!F21</f>
        <v>14.800000000000002</v>
      </c>
      <c r="C16">
        <f>[1]Tabelle1!G21</f>
        <v>1.7763568394002505E-15</v>
      </c>
      <c r="D16">
        <v>14.8</v>
      </c>
      <c r="E16">
        <v>0</v>
      </c>
    </row>
    <row r="17" spans="1:5" x14ac:dyDescent="0.2">
      <c r="A17">
        <v>300</v>
      </c>
      <c r="B17">
        <f>N10</f>
        <v>552.05490196078415</v>
      </c>
      <c r="C17">
        <f>O10</f>
        <v>38.821548771026414</v>
      </c>
      <c r="D17">
        <f>N4</f>
        <v>132.44705882352937</v>
      </c>
      <c r="E17">
        <f>O4</f>
        <v>88.038997335857488</v>
      </c>
    </row>
    <row r="18" spans="1:5" x14ac:dyDescent="0.2">
      <c r="A18">
        <v>600</v>
      </c>
      <c r="B18">
        <f>N11</f>
        <v>753.93725490196096</v>
      </c>
      <c r="C18">
        <f>O11</f>
        <v>56.682310073591424</v>
      </c>
      <c r="D18">
        <f>N5</f>
        <v>246.172549019608</v>
      </c>
      <c r="E18">
        <f>O5</f>
        <v>27.729677693589892</v>
      </c>
    </row>
    <row r="21" spans="1:5" x14ac:dyDescent="0.2">
      <c r="A21">
        <v>0</v>
      </c>
      <c r="B21">
        <f>B16/1000</f>
        <v>1.4800000000000002E-2</v>
      </c>
      <c r="C21">
        <f>C16/1000</f>
        <v>1.7763568394002505E-18</v>
      </c>
      <c r="D21">
        <f>D16/1000</f>
        <v>1.4800000000000001E-2</v>
      </c>
      <c r="E21">
        <f>E16/1000</f>
        <v>0</v>
      </c>
    </row>
    <row r="22" spans="1:5" x14ac:dyDescent="0.2">
      <c r="A22">
        <v>300</v>
      </c>
      <c r="B22">
        <f>B17/1000</f>
        <v>0.55205490196078411</v>
      </c>
      <c r="C22">
        <f>C17/1000</f>
        <v>3.8821548771026414E-2</v>
      </c>
      <c r="D22">
        <f>D17/1000</f>
        <v>0.13244705882352936</v>
      </c>
      <c r="E22">
        <f>E17/1000</f>
        <v>8.8038997335857488E-2</v>
      </c>
    </row>
    <row r="23" spans="1:5" x14ac:dyDescent="0.2">
      <c r="A23">
        <v>600</v>
      </c>
      <c r="B23">
        <f>B18/1000</f>
        <v>0.75393725490196095</v>
      </c>
      <c r="C23">
        <f>C18/1000</f>
        <v>5.6682310073591424E-2</v>
      </c>
      <c r="D23">
        <f>D18/1000</f>
        <v>0.246172549019608</v>
      </c>
      <c r="E23">
        <f>E18/1000</f>
        <v>2.7729677693589892E-2</v>
      </c>
    </row>
    <row r="24" spans="1:5" x14ac:dyDescent="0.2">
      <c r="A24" s="2"/>
      <c r="B24" s="3" t="s">
        <v>0</v>
      </c>
      <c r="C24" s="3"/>
      <c r="D24" s="3" t="s">
        <v>1</v>
      </c>
      <c r="E24" s="3"/>
    </row>
    <row r="25" spans="1:5" x14ac:dyDescent="0.2">
      <c r="A25" s="2" t="s">
        <v>4</v>
      </c>
      <c r="B25" s="2" t="s">
        <v>2</v>
      </c>
      <c r="C25" s="2" t="s">
        <v>3</v>
      </c>
      <c r="D25" s="2" t="s">
        <v>2</v>
      </c>
      <c r="E25" s="2" t="s">
        <v>3</v>
      </c>
    </row>
    <row r="26" spans="1:5" x14ac:dyDescent="0.2">
      <c r="A26" s="2">
        <v>0</v>
      </c>
      <c r="B26" s="2">
        <f>B16</f>
        <v>14.800000000000002</v>
      </c>
      <c r="C26" s="2">
        <f>C16</f>
        <v>1.7763568394002505E-15</v>
      </c>
      <c r="D26" s="2">
        <v>14.8</v>
      </c>
      <c r="E26" s="2">
        <v>0</v>
      </c>
    </row>
    <row r="27" spans="1:5" x14ac:dyDescent="0.2">
      <c r="A27" s="2">
        <v>300</v>
      </c>
      <c r="B27" s="2">
        <f>B17</f>
        <v>552.05490196078415</v>
      </c>
      <c r="C27" s="2">
        <f>C17</f>
        <v>38.821548771026414</v>
      </c>
      <c r="D27" s="2">
        <f>[3]VCPO!I12</f>
        <v>99.205797101449278</v>
      </c>
      <c r="E27" s="2">
        <f>[3]VCPO!J12</f>
        <v>5.8872266045267496</v>
      </c>
    </row>
    <row r="28" spans="1:5" x14ac:dyDescent="0.2">
      <c r="A28" s="2">
        <v>600</v>
      </c>
      <c r="B28" s="2">
        <f>B18</f>
        <v>753.93725490196096</v>
      </c>
      <c r="C28" s="2">
        <f>C18</f>
        <v>56.682310073591424</v>
      </c>
      <c r="D28" s="2">
        <f>[3]VCPO!I13</f>
        <v>194.74637681159416</v>
      </c>
      <c r="E28" s="2">
        <f>[3]VCPO!J13</f>
        <v>69.480719364216853</v>
      </c>
    </row>
    <row r="29" spans="1:5" x14ac:dyDescent="0.2">
      <c r="A29" s="2"/>
      <c r="B29" s="2"/>
      <c r="C29" s="2"/>
      <c r="D29" s="2"/>
      <c r="E29" s="2"/>
    </row>
    <row r="30" spans="1:5" x14ac:dyDescent="0.2">
      <c r="A30" s="2"/>
      <c r="B30" s="2"/>
      <c r="C30" s="2"/>
      <c r="D30" s="2"/>
      <c r="E30" s="2"/>
    </row>
    <row r="31" spans="1:5" x14ac:dyDescent="0.2">
      <c r="A31" s="2">
        <v>0</v>
      </c>
      <c r="B31" s="2">
        <f>B21</f>
        <v>1.4800000000000002E-2</v>
      </c>
      <c r="C31" s="2">
        <f>C21</f>
        <v>1.7763568394002505E-18</v>
      </c>
      <c r="D31" s="2">
        <f>D26/1000</f>
        <v>1.4800000000000001E-2</v>
      </c>
      <c r="E31" s="2">
        <f>E26/1000</f>
        <v>0</v>
      </c>
    </row>
    <row r="32" spans="1:5" x14ac:dyDescent="0.2">
      <c r="A32" s="2">
        <v>300</v>
      </c>
      <c r="B32" s="2">
        <f>B22</f>
        <v>0.55205490196078411</v>
      </c>
      <c r="C32" s="2">
        <f>C22</f>
        <v>3.8821548771026414E-2</v>
      </c>
      <c r="D32" s="2">
        <f t="shared" ref="D32:E32" si="15">D27/1000</f>
        <v>9.9205797101449278E-2</v>
      </c>
      <c r="E32" s="2">
        <f t="shared" si="15"/>
        <v>5.8872266045267496E-3</v>
      </c>
    </row>
    <row r="33" spans="1:5" x14ac:dyDescent="0.2">
      <c r="A33" s="2">
        <v>600</v>
      </c>
      <c r="B33" s="2">
        <f>B23</f>
        <v>0.75393725490196095</v>
      </c>
      <c r="C33" s="2">
        <f>C23</f>
        <v>5.6682310073591424E-2</v>
      </c>
      <c r="D33" s="2">
        <f t="shared" ref="D33:E33" si="16">D28/1000</f>
        <v>0.19474637681159415</v>
      </c>
      <c r="E33" s="2">
        <f t="shared" si="16"/>
        <v>6.9480719364216847E-2</v>
      </c>
    </row>
  </sheetData>
  <mergeCells count="10">
    <mergeCell ref="A1:O1"/>
    <mergeCell ref="B2:D2"/>
    <mergeCell ref="E2:G2"/>
    <mergeCell ref="H2:J2"/>
    <mergeCell ref="K2:M2"/>
    <mergeCell ref="A7:O7"/>
    <mergeCell ref="B8:D8"/>
    <mergeCell ref="E8:G8"/>
    <mergeCell ref="H8:J8"/>
    <mergeCell ref="K8:M8"/>
  </mergeCells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LacZ</vt:lpstr>
      <vt:lpstr>LdhA</vt:lpstr>
      <vt:lpstr>GapA</vt:lpstr>
      <vt:lpstr>VCPO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2021-02-17T12:44:04Z</dcterms:created>
  <dcterms:modified xsi:type="dcterms:W3CDTF">2023-08-07T08:26:04Z</dcterms:modified>
</cp:coreProperties>
</file>