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yciazg\Desktop\"/>
    </mc:Choice>
  </mc:AlternateContent>
  <bookViews>
    <workbookView xWindow="0" yWindow="0" windowWidth="28800" windowHeight="12300"/>
  </bookViews>
  <sheets>
    <sheet name="Bradford" sheetId="2" r:id="rId1"/>
    <sheet name="Tabelle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2" l="1"/>
  <c r="E58" i="2"/>
  <c r="E57" i="2"/>
  <c r="E55" i="2"/>
  <c r="E54" i="2"/>
  <c r="E53" i="2"/>
  <c r="E51" i="2"/>
  <c r="E50" i="2"/>
  <c r="E49" i="2"/>
  <c r="R47" i="2"/>
  <c r="Q47" i="2"/>
  <c r="P47" i="2"/>
  <c r="O47" i="2"/>
  <c r="N47" i="2"/>
  <c r="M47" i="2"/>
  <c r="L47" i="2"/>
  <c r="K47" i="2"/>
  <c r="J47" i="2"/>
  <c r="E47" i="2"/>
  <c r="E46" i="2"/>
  <c r="E45" i="2"/>
  <c r="E43" i="2"/>
  <c r="R42" i="2"/>
  <c r="Q42" i="2"/>
  <c r="P42" i="2"/>
  <c r="O42" i="2"/>
  <c r="N42" i="2"/>
  <c r="M42" i="2"/>
  <c r="L42" i="2"/>
  <c r="K42" i="2"/>
  <c r="J42" i="2"/>
  <c r="E42" i="2"/>
  <c r="E41" i="2"/>
  <c r="E39" i="2"/>
  <c r="E38" i="2"/>
  <c r="E37" i="2"/>
  <c r="E35" i="2"/>
  <c r="E34" i="2"/>
  <c r="E33" i="2"/>
  <c r="E31" i="2"/>
  <c r="E30" i="2"/>
  <c r="E29" i="2"/>
  <c r="E27" i="2"/>
  <c r="E26" i="2"/>
  <c r="E25" i="2"/>
  <c r="G10" i="2"/>
  <c r="G9" i="2"/>
  <c r="G8" i="2"/>
  <c r="G7" i="2"/>
  <c r="G6" i="2"/>
  <c r="G5" i="2"/>
  <c r="G4" i="2"/>
  <c r="D21" i="2" s="1"/>
  <c r="D22" i="2" l="1"/>
  <c r="F45" i="2" s="1"/>
  <c r="G45" i="2" s="1"/>
  <c r="F58" i="2" l="1"/>
  <c r="G58" i="2" s="1"/>
  <c r="F29" i="2"/>
  <c r="G29" i="2" s="1"/>
  <c r="F55" i="2"/>
  <c r="G55" i="2" s="1"/>
  <c r="F34" i="2"/>
  <c r="G34" i="2" s="1"/>
  <c r="F47" i="2"/>
  <c r="G47" i="2" s="1"/>
  <c r="F41" i="2"/>
  <c r="G41" i="2" s="1"/>
  <c r="F30" i="2"/>
  <c r="G30" i="2" s="1"/>
  <c r="F59" i="2"/>
  <c r="G59" i="2" s="1"/>
  <c r="F54" i="2"/>
  <c r="G54" i="2" s="1"/>
  <c r="F49" i="2"/>
  <c r="G49" i="2" s="1"/>
  <c r="F35" i="2"/>
  <c r="G35" i="2" s="1"/>
  <c r="F33" i="2"/>
  <c r="G33" i="2" s="1"/>
  <c r="F27" i="2"/>
  <c r="G27" i="2" s="1"/>
  <c r="F53" i="2"/>
  <c r="G53" i="2" s="1"/>
  <c r="F57" i="2"/>
  <c r="G57" i="2" s="1"/>
  <c r="F46" i="2"/>
  <c r="G46" i="2" s="1"/>
  <c r="K30" i="2" s="1"/>
  <c r="F50" i="2"/>
  <c r="G50" i="2" s="1"/>
  <c r="F43" i="2"/>
  <c r="G43" i="2" s="1"/>
  <c r="F51" i="2"/>
  <c r="G51" i="2" s="1"/>
  <c r="F42" i="2"/>
  <c r="G42" i="2" s="1"/>
  <c r="F37" i="2"/>
  <c r="G37" i="2" s="1"/>
  <c r="F25" i="2"/>
  <c r="G25" i="2" s="1"/>
  <c r="F39" i="2"/>
  <c r="G39" i="2" s="1"/>
  <c r="F38" i="2"/>
  <c r="G38" i="2" s="1"/>
  <c r="F31" i="2"/>
  <c r="G31" i="2" s="1"/>
  <c r="F26" i="2"/>
  <c r="G26" i="2" s="1"/>
  <c r="J25" i="2" l="1"/>
  <c r="K25" i="2"/>
  <c r="J31" i="2"/>
  <c r="K31" i="2"/>
  <c r="K28" i="2"/>
  <c r="J28" i="2"/>
  <c r="K32" i="2"/>
  <c r="J32" i="2"/>
  <c r="K26" i="2"/>
  <c r="J26" i="2"/>
  <c r="K27" i="2"/>
  <c r="J27" i="2"/>
  <c r="J30" i="2"/>
  <c r="K29" i="2"/>
  <c r="J29" i="2"/>
  <c r="K33" i="2"/>
  <c r="J33" i="2"/>
</calcChain>
</file>

<file path=xl/sharedStrings.xml><?xml version="1.0" encoding="utf-8"?>
<sst xmlns="http://schemas.openxmlformats.org/spreadsheetml/2006/main" count="50" uniqueCount="26">
  <si>
    <t>Eichgerade</t>
  </si>
  <si>
    <t>Proben</t>
  </si>
  <si>
    <t>Steigung</t>
  </si>
  <si>
    <t>y-Achsenabschnitt</t>
  </si>
  <si>
    <t>0 s</t>
  </si>
  <si>
    <t>Quotient</t>
  </si>
  <si>
    <t>(Quotient -b)/m</t>
  </si>
  <si>
    <t>Ergebnis: µg/µL</t>
  </si>
  <si>
    <t>Mittelwert</t>
  </si>
  <si>
    <t>Stabw</t>
  </si>
  <si>
    <t>R1</t>
  </si>
  <si>
    <t>R2</t>
  </si>
  <si>
    <t>R3</t>
  </si>
  <si>
    <t>10s</t>
  </si>
  <si>
    <t>30s</t>
  </si>
  <si>
    <t>60s</t>
  </si>
  <si>
    <t>90s</t>
  </si>
  <si>
    <t>Absorption 402.5 nm (Soret)</t>
  </si>
  <si>
    <t>120s</t>
  </si>
  <si>
    <t>treatment time</t>
  </si>
  <si>
    <t>A 402.5 (Soret)</t>
  </si>
  <si>
    <t>protein concentration</t>
  </si>
  <si>
    <t>specific heme content</t>
  </si>
  <si>
    <t>180s</t>
  </si>
  <si>
    <t>300s</t>
  </si>
  <si>
    <t>600s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</si>
</sst>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/>
    <xf numFmtId="3" fontId="1" fillId="0" borderId="0" xfId="1" applyNumberFormat="1" applyFont="1"/>
    <xf numFmtId="2" fontId="1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0" fontId="1" fillId="0" borderId="0" xfId="1" applyNumberFormat="1" applyFont="1" applyAlignment="1"/>
    <xf numFmtId="2" fontId="1" fillId="0" borderId="0" xfId="1" applyNumberFormat="1" applyFont="1" applyAlignment="1"/>
    <xf numFmtId="2" fontId="1" fillId="0" borderId="0" xfId="1" applyNumberFormat="1" applyFont="1" applyAlignment="1">
      <alignment horizontal="left"/>
    </xf>
    <xf numFmtId="164" fontId="1" fillId="0" borderId="0" xfId="1" applyNumberFormat="1" applyFont="1" applyAlignment="1"/>
    <xf numFmtId="164" fontId="2" fillId="0" borderId="0" xfId="1" applyNumberFormat="1" applyFont="1" applyAlignment="1"/>
    <xf numFmtId="0" fontId="1" fillId="0" borderId="0" xfId="1" applyNumberFormat="1" applyFont="1"/>
    <xf numFmtId="164" fontId="2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NumberFormat="1" applyFont="1"/>
    <xf numFmtId="164" fontId="1" fillId="0" borderId="0" xfId="1" applyNumberFormat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323917700080898"/>
          <c:y val="3.3568351125920583E-2"/>
          <c:w val="0.77200830040649238"/>
          <c:h val="0.798120140642797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3.7192643338355268E-3"/>
                  <c:y val="0.325820687508401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Bradford!$B$4:$B$10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Bradford!$G$4:$G$10</c:f>
              <c:numCache>
                <c:formatCode>General</c:formatCode>
                <c:ptCount val="7"/>
                <c:pt idx="0">
                  <c:v>0.61686949223667642</c:v>
                </c:pt>
                <c:pt idx="1">
                  <c:v>0.69293015332197605</c:v>
                </c:pt>
                <c:pt idx="2">
                  <c:v>0.75648351648351653</c:v>
                </c:pt>
                <c:pt idx="3">
                  <c:v>0.82834152883325884</c:v>
                </c:pt>
                <c:pt idx="4">
                  <c:v>0.88175985334555451</c:v>
                </c:pt>
                <c:pt idx="5">
                  <c:v>0.94930875576036855</c:v>
                </c:pt>
                <c:pt idx="6">
                  <c:v>1.2547642928786358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9D-4096-8927-50B5B2F17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005760"/>
        <c:axId val="1"/>
      </c:scatterChart>
      <c:valAx>
        <c:axId val="42600576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BSA µg</a:t>
                </a:r>
              </a:p>
            </c:rich>
          </c:tx>
          <c:layout>
            <c:manualLayout>
              <c:xMode val="edge"/>
              <c:yMode val="edge"/>
              <c:x val="0.46447615528203368"/>
              <c:y val="0.928932091035790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OD590/OD450</a:t>
                </a:r>
              </a:p>
            </c:rich>
          </c:tx>
          <c:layout>
            <c:manualLayout>
              <c:xMode val="edge"/>
              <c:yMode val="edge"/>
              <c:x val="3.7251385243511216E-2"/>
              <c:y val="0.28086524695776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005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</a:rPr>
              <a:t>Protein concentration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Bradford!$K$25:$K$33</c:f>
                <c:numCache>
                  <c:formatCode>General</c:formatCode>
                  <c:ptCount val="9"/>
                  <c:pt idx="0">
                    <c:v>1.24655555592494E-2</c:v>
                  </c:pt>
                  <c:pt idx="1">
                    <c:v>2.2528432249688299E-2</c:v>
                  </c:pt>
                  <c:pt idx="2">
                    <c:v>1.2189878691343694E-3</c:v>
                  </c:pt>
                  <c:pt idx="3">
                    <c:v>4.3517328825016653E-2</c:v>
                  </c:pt>
                  <c:pt idx="4">
                    <c:v>3.7101666916164872E-2</c:v>
                  </c:pt>
                  <c:pt idx="5">
                    <c:v>2.4292531488092323E-2</c:v>
                  </c:pt>
                  <c:pt idx="6">
                    <c:v>1.8919028091276557E-2</c:v>
                  </c:pt>
                  <c:pt idx="7">
                    <c:v>1.118698453258859E-2</c:v>
                  </c:pt>
                  <c:pt idx="8">
                    <c:v>2.0263631917597127E-2</c:v>
                  </c:pt>
                </c:numCache>
              </c:numRef>
            </c:plus>
            <c:minus>
              <c:numRef>
                <c:f>Bradford!$K$25:$K$33</c:f>
                <c:numCache>
                  <c:formatCode>General</c:formatCode>
                  <c:ptCount val="9"/>
                  <c:pt idx="0">
                    <c:v>1.24655555592494E-2</c:v>
                  </c:pt>
                  <c:pt idx="1">
                    <c:v>2.2528432249688299E-2</c:v>
                  </c:pt>
                  <c:pt idx="2">
                    <c:v>1.2189878691343694E-3</c:v>
                  </c:pt>
                  <c:pt idx="3">
                    <c:v>4.3517328825016653E-2</c:v>
                  </c:pt>
                  <c:pt idx="4">
                    <c:v>3.7101666916164872E-2</c:v>
                  </c:pt>
                  <c:pt idx="5">
                    <c:v>2.4292531488092323E-2</c:v>
                  </c:pt>
                  <c:pt idx="6">
                    <c:v>1.8919028091276557E-2</c:v>
                  </c:pt>
                  <c:pt idx="7">
                    <c:v>1.118698453258859E-2</c:v>
                  </c:pt>
                  <c:pt idx="8">
                    <c:v>2.0263631917597127E-2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Bradford!$I$25:$I$33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  <c:pt idx="8">
                  <c:v>600</c:v>
                </c:pt>
              </c:numCache>
            </c:numRef>
          </c:xVal>
          <c:yVal>
            <c:numRef>
              <c:f>Bradford!$J$25:$J$33</c:f>
              <c:numCache>
                <c:formatCode>0.000</c:formatCode>
                <c:ptCount val="9"/>
                <c:pt idx="0">
                  <c:v>0.42109066363336356</c:v>
                </c:pt>
                <c:pt idx="1">
                  <c:v>0.37377048426838994</c:v>
                </c:pt>
                <c:pt idx="2">
                  <c:v>0.34265181324316579</c:v>
                </c:pt>
                <c:pt idx="3">
                  <c:v>0.30597594823049606</c:v>
                </c:pt>
                <c:pt idx="4">
                  <c:v>0.2792758410160463</c:v>
                </c:pt>
                <c:pt idx="5">
                  <c:v>0.2684847173412957</c:v>
                </c:pt>
                <c:pt idx="6">
                  <c:v>0.28089711432235093</c:v>
                </c:pt>
                <c:pt idx="7">
                  <c:v>0.22555756784942835</c:v>
                </c:pt>
                <c:pt idx="8">
                  <c:v>0.1662120218251667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E-4C87-AB5F-EBB3FCA8B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treatment time</a:t>
                </a:r>
                <a:r>
                  <a:rPr lang="en-US"/>
                  <a:t> 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Protein ceoncettration [µg/µl]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7296296296296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Bradford!$I$46</c:f>
              <c:strCache>
                <c:ptCount val="1"/>
                <c:pt idx="0">
                  <c:v>protein concentration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Bradford!$J$44:$R$44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  <c:pt idx="8">
                  <c:v>600</c:v>
                </c:pt>
              </c:numCache>
            </c:numRef>
          </c:xVal>
          <c:yVal>
            <c:numRef>
              <c:f>Bradford!$J$46:$R$46</c:f>
              <c:numCache>
                <c:formatCode>General</c:formatCode>
                <c:ptCount val="9"/>
                <c:pt idx="0">
                  <c:v>0.42109066363336356</c:v>
                </c:pt>
                <c:pt idx="1">
                  <c:v>0.37377048426838994</c:v>
                </c:pt>
                <c:pt idx="2">
                  <c:v>0.34265181324316579</c:v>
                </c:pt>
                <c:pt idx="3">
                  <c:v>0.30597594823049606</c:v>
                </c:pt>
                <c:pt idx="4">
                  <c:v>0.2792758410160463</c:v>
                </c:pt>
                <c:pt idx="5">
                  <c:v>0.2684847173412957</c:v>
                </c:pt>
                <c:pt idx="6">
                  <c:v>0.28089711432235093</c:v>
                </c:pt>
                <c:pt idx="7">
                  <c:v>0.22555756784942835</c:v>
                </c:pt>
                <c:pt idx="8">
                  <c:v>0.1662120218251667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A1-438A-B379-8395783C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scatterChart>
        <c:scatterStyle val="lineMarker"/>
        <c:varyColors val="0"/>
        <c:ser>
          <c:idx val="0"/>
          <c:order val="0"/>
          <c:tx>
            <c:strRef>
              <c:f>Bradford!$I$47</c:f>
              <c:strCache>
                <c:ptCount val="1"/>
                <c:pt idx="0">
                  <c:v>specific heme content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Bradford!$J$44:$R$44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  <c:pt idx="8">
                  <c:v>600</c:v>
                </c:pt>
              </c:numCache>
            </c:numRef>
          </c:xVal>
          <c:yVal>
            <c:numRef>
              <c:f>Bradford!$J$47:$R$47</c:f>
              <c:numCache>
                <c:formatCode>0.000</c:formatCode>
                <c:ptCount val="9"/>
                <c:pt idx="0">
                  <c:v>2.954913927396039</c:v>
                </c:pt>
                <c:pt idx="1">
                  <c:v>3.0162806163611555</c:v>
                </c:pt>
                <c:pt idx="2">
                  <c:v>2.4104760811928192</c:v>
                </c:pt>
                <c:pt idx="3">
                  <c:v>2.1339476858971933</c:v>
                </c:pt>
                <c:pt idx="4">
                  <c:v>1.5554645367327249</c:v>
                </c:pt>
                <c:pt idx="5">
                  <c:v>1.181400577064478</c:v>
                </c:pt>
                <c:pt idx="6">
                  <c:v>1.2545459364489209</c:v>
                </c:pt>
                <c:pt idx="7">
                  <c:v>0.58524305461619874</c:v>
                </c:pt>
                <c:pt idx="8">
                  <c:v>0.11136117871267046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A1-438A-B379-8395783C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966200"/>
        <c:axId val="7439694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treatment time </a:t>
                </a:r>
                <a:r>
                  <a:rPr lang="en-US"/>
                  <a:t>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protein concentration [mg ml-1]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0.1"/>
      </c:valAx>
      <c:valAx>
        <c:axId val="7439694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specific heme content [A405]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3966200"/>
        <c:crosses val="max"/>
        <c:crossBetween val="midCat"/>
        <c:majorUnit val="1"/>
      </c:valAx>
      <c:valAx>
        <c:axId val="743966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39694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9799113305363614"/>
          <c:y val="6.1772914841401252E-2"/>
          <c:w val="0.63070607862294126"/>
          <c:h val="5.862817610652690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0</xdr:row>
      <xdr:rowOff>1</xdr:rowOff>
    </xdr:from>
    <xdr:to>
      <xdr:col>14</xdr:col>
      <xdr:colOff>381000</xdr:colOff>
      <xdr:row>15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147637</xdr:colOff>
      <xdr:row>16</xdr:row>
      <xdr:rowOff>57150</xdr:rowOff>
    </xdr:from>
    <xdr:to>
      <xdr:col>18</xdr:col>
      <xdr:colOff>742950</xdr:colOff>
      <xdr:row>39</xdr:row>
      <xdr:rowOff>161924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271462</xdr:colOff>
      <xdr:row>49</xdr:row>
      <xdr:rowOff>161924</xdr:rowOff>
    </xdr:from>
    <xdr:to>
      <xdr:col>13</xdr:col>
      <xdr:colOff>71437</xdr:colOff>
      <xdr:row>70</xdr:row>
      <xdr:rowOff>161924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ndow%20Lab%20Users\Abdulkadir%20Yayci\Doktor\Ergebnisse\Kinetiken\HRP\HRP%20kinetic%2020180214%20plasma%20trea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"/>
      <sheetName val="Spectrum"/>
      <sheetName val="Spectrum negativ"/>
      <sheetName val="Bradford"/>
      <sheetName val="Tabelle4"/>
    </sheetNames>
    <sheetDataSet>
      <sheetData sheetId="0"/>
      <sheetData sheetId="1"/>
      <sheetData sheetId="2"/>
      <sheetData sheetId="3">
        <row r="4">
          <cell r="B4">
            <v>0</v>
          </cell>
          <cell r="G4">
            <v>0.61686949223667642</v>
          </cell>
        </row>
        <row r="5">
          <cell r="B5">
            <v>1</v>
          </cell>
          <cell r="G5">
            <v>0.69293015332197605</v>
          </cell>
        </row>
        <row r="6">
          <cell r="B6">
            <v>2</v>
          </cell>
          <cell r="G6">
            <v>0.75648351648351653</v>
          </cell>
        </row>
        <row r="7">
          <cell r="B7">
            <v>3</v>
          </cell>
          <cell r="G7">
            <v>0.82834152883325884</v>
          </cell>
        </row>
        <row r="8">
          <cell r="B8">
            <v>4</v>
          </cell>
          <cell r="G8">
            <v>0.88175985334555451</v>
          </cell>
        </row>
        <row r="9">
          <cell r="B9">
            <v>5</v>
          </cell>
          <cell r="G9">
            <v>0.94930875576036855</v>
          </cell>
        </row>
        <row r="10">
          <cell r="B10">
            <v>10</v>
          </cell>
          <cell r="G10">
            <v>1.2547642928786358</v>
          </cell>
        </row>
        <row r="25">
          <cell r="I25">
            <v>0</v>
          </cell>
          <cell r="J25">
            <v>0.42109066363336356</v>
          </cell>
          <cell r="K25">
            <v>1.24655555592494E-2</v>
          </cell>
        </row>
        <row r="26">
          <cell r="I26">
            <v>10</v>
          </cell>
          <cell r="J26">
            <v>0.37377048426838994</v>
          </cell>
          <cell r="K26">
            <v>2.2528432249688299E-2</v>
          </cell>
        </row>
        <row r="27">
          <cell r="I27">
            <v>30</v>
          </cell>
          <cell r="J27">
            <v>0.34265181324316579</v>
          </cell>
          <cell r="K27">
            <v>1.2189878691343694E-3</v>
          </cell>
        </row>
        <row r="28">
          <cell r="I28">
            <v>60</v>
          </cell>
          <cell r="J28">
            <v>0.30597594823049606</v>
          </cell>
          <cell r="K28">
            <v>4.3517328825016653E-2</v>
          </cell>
        </row>
        <row r="29">
          <cell r="I29">
            <v>90</v>
          </cell>
          <cell r="J29">
            <v>0.2792758410160463</v>
          </cell>
          <cell r="K29">
            <v>3.7101666916164872E-2</v>
          </cell>
        </row>
        <row r="30">
          <cell r="I30">
            <v>120</v>
          </cell>
          <cell r="J30">
            <v>0.2684847173412957</v>
          </cell>
          <cell r="K30">
            <v>2.4292531488092323E-2</v>
          </cell>
        </row>
        <row r="31">
          <cell r="I31">
            <v>180</v>
          </cell>
          <cell r="J31">
            <v>0.28089711432235093</v>
          </cell>
          <cell r="K31">
            <v>1.8919028091276557E-2</v>
          </cell>
        </row>
        <row r="32">
          <cell r="I32">
            <v>300</v>
          </cell>
          <cell r="J32">
            <v>0.22555756784942835</v>
          </cell>
          <cell r="K32">
            <v>1.118698453258859E-2</v>
          </cell>
        </row>
        <row r="33">
          <cell r="I33">
            <v>600</v>
          </cell>
          <cell r="J33">
            <v>0.1662120218251667</v>
          </cell>
          <cell r="K33">
            <v>2.0263631917597127E-2</v>
          </cell>
        </row>
        <row r="44">
          <cell r="J44">
            <v>0</v>
          </cell>
          <cell r="K44">
            <v>10</v>
          </cell>
          <cell r="L44">
            <v>30</v>
          </cell>
          <cell r="M44">
            <v>60</v>
          </cell>
          <cell r="N44">
            <v>90</v>
          </cell>
          <cell r="O44">
            <v>120</v>
          </cell>
          <cell r="P44">
            <v>180</v>
          </cell>
          <cell r="Q44">
            <v>300</v>
          </cell>
          <cell r="R44">
            <v>600</v>
          </cell>
        </row>
        <row r="46">
          <cell r="I46" t="str">
            <v>protein concentration</v>
          </cell>
          <cell r="J46">
            <v>0.42109066363336356</v>
          </cell>
          <cell r="K46">
            <v>0.37377048426838994</v>
          </cell>
          <cell r="L46">
            <v>0.34265181324316579</v>
          </cell>
          <cell r="M46">
            <v>0.30597594823049606</v>
          </cell>
          <cell r="N46">
            <v>0.2792758410160463</v>
          </cell>
          <cell r="O46">
            <v>0.2684847173412957</v>
          </cell>
          <cell r="P46">
            <v>0.28089711432235093</v>
          </cell>
          <cell r="Q46">
            <v>0.22555756784942835</v>
          </cell>
          <cell r="R46">
            <v>0.1662120218251667</v>
          </cell>
        </row>
        <row r="47">
          <cell r="I47" t="str">
            <v>specific heme content</v>
          </cell>
          <cell r="J47">
            <v>2.954913927396039</v>
          </cell>
          <cell r="K47">
            <v>3.0162806163611555</v>
          </cell>
          <cell r="L47">
            <v>2.4104760811928192</v>
          </cell>
          <cell r="M47">
            <v>2.1339476858971933</v>
          </cell>
          <cell r="N47">
            <v>1.5554645367327249</v>
          </cell>
          <cell r="O47">
            <v>1.181400577064478</v>
          </cell>
          <cell r="P47">
            <v>1.2545459364489209</v>
          </cell>
          <cell r="Q47">
            <v>0.58524305461619874</v>
          </cell>
          <cell r="R47">
            <v>0.11136117871267046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6"/>
  <sheetViews>
    <sheetView tabSelected="1" topLeftCell="D36" zoomScale="110" zoomScaleNormal="110" workbookViewId="0">
      <selection activeCell="Q62" sqref="Q62"/>
    </sheetView>
  </sheetViews>
  <sheetFormatPr baseColWidth="10" defaultRowHeight="12.75" x14ac:dyDescent="0.2"/>
  <cols>
    <col min="1" max="1" width="4.85546875" style="1" hidden="1" customWidth="1"/>
    <col min="2" max="2" width="9" style="1" customWidth="1"/>
    <col min="3" max="3" width="9.85546875" style="1" customWidth="1"/>
    <col min="4" max="7" width="11.42578125" style="1"/>
    <col min="8" max="8" width="15.42578125" style="1" customWidth="1"/>
    <col min="9" max="9" width="21.85546875" style="1" customWidth="1"/>
    <col min="10" max="10" width="13.42578125" style="1" bestFit="1" customWidth="1"/>
    <col min="11" max="11" width="17" style="1" customWidth="1"/>
    <col min="12" max="12" width="8.42578125" style="1" customWidth="1"/>
    <col min="13" max="13" width="10.85546875" style="1" customWidth="1"/>
    <col min="14" max="16384" width="11.42578125" style="1"/>
  </cols>
  <sheetData>
    <row r="2" spans="2:10" x14ac:dyDescent="0.2">
      <c r="B2" s="1" t="s">
        <v>0</v>
      </c>
    </row>
    <row r="3" spans="2:10" ht="15" customHeight="1" x14ac:dyDescent="0.2">
      <c r="C3" s="2">
        <v>590</v>
      </c>
      <c r="D3" s="2"/>
      <c r="E3" s="2">
        <v>450</v>
      </c>
      <c r="F3" s="2"/>
    </row>
    <row r="4" spans="2:10" x14ac:dyDescent="0.2">
      <c r="B4" s="1">
        <v>0</v>
      </c>
      <c r="C4" s="1">
        <v>0.72399999999999998</v>
      </c>
      <c r="D4" s="1">
        <v>0.746</v>
      </c>
      <c r="E4" s="1">
        <v>1.1739999999999999</v>
      </c>
      <c r="F4" s="1">
        <v>1.2090000000000001</v>
      </c>
      <c r="G4" s="3">
        <f>AVERAGE(C4:D4)/AVERAGE(E4:F4)</f>
        <v>0.61686949223667642</v>
      </c>
      <c r="J4" s="3"/>
    </row>
    <row r="5" spans="2:10" x14ac:dyDescent="0.2">
      <c r="B5" s="1">
        <v>1</v>
      </c>
      <c r="C5" s="1">
        <v>0.81399999999999995</v>
      </c>
      <c r="D5" s="1">
        <v>0.81299999999999994</v>
      </c>
      <c r="E5" s="1">
        <v>1.1659999999999999</v>
      </c>
      <c r="F5" s="1">
        <v>1.1819999999999999</v>
      </c>
      <c r="G5" s="3">
        <f t="shared" ref="G5:G10" si="0">AVERAGE(C5:D5)/AVERAGE(E5:F5)</f>
        <v>0.69293015332197605</v>
      </c>
      <c r="J5" s="3"/>
    </row>
    <row r="6" spans="2:10" x14ac:dyDescent="0.2">
      <c r="B6" s="1">
        <v>2</v>
      </c>
      <c r="C6" s="1">
        <v>0.85199999999999998</v>
      </c>
      <c r="D6" s="1">
        <v>0.86899999999999999</v>
      </c>
      <c r="E6" s="1">
        <v>1.1299999999999999</v>
      </c>
      <c r="F6" s="1">
        <v>1.145</v>
      </c>
      <c r="G6" s="3">
        <f t="shared" si="0"/>
        <v>0.75648351648351653</v>
      </c>
      <c r="J6" s="3"/>
    </row>
    <row r="7" spans="2:10" x14ac:dyDescent="0.2">
      <c r="B7" s="1">
        <v>3</v>
      </c>
      <c r="C7" s="1">
        <v>0.92700000000000005</v>
      </c>
      <c r="D7" s="1">
        <v>0.92600000000000005</v>
      </c>
      <c r="E7" s="1">
        <v>1.1180000000000001</v>
      </c>
      <c r="F7" s="1">
        <v>1.119</v>
      </c>
      <c r="G7" s="3">
        <f t="shared" si="0"/>
        <v>0.82834152883325884</v>
      </c>
      <c r="J7" s="3"/>
    </row>
    <row r="8" spans="2:10" x14ac:dyDescent="0.2">
      <c r="B8" s="1">
        <v>4</v>
      </c>
      <c r="C8" s="1">
        <v>0.95699999999999996</v>
      </c>
      <c r="D8" s="1">
        <v>0.96699999999999997</v>
      </c>
      <c r="E8" s="1">
        <v>1.087</v>
      </c>
      <c r="F8" s="1">
        <v>1.095</v>
      </c>
      <c r="G8" s="3">
        <f t="shared" si="0"/>
        <v>0.88175985334555451</v>
      </c>
      <c r="J8" s="3"/>
    </row>
    <row r="9" spans="2:10" x14ac:dyDescent="0.2">
      <c r="B9" s="1">
        <v>5</v>
      </c>
      <c r="C9" s="1">
        <v>1.0289999999999999</v>
      </c>
      <c r="D9" s="1">
        <v>1.0309999999999999</v>
      </c>
      <c r="E9" s="1">
        <v>1.087</v>
      </c>
      <c r="F9" s="1">
        <v>1.083</v>
      </c>
      <c r="G9" s="3">
        <f t="shared" si="0"/>
        <v>0.94930875576036855</v>
      </c>
      <c r="J9" s="3"/>
    </row>
    <row r="10" spans="2:10" x14ac:dyDescent="0.2">
      <c r="B10" s="1">
        <v>10</v>
      </c>
      <c r="C10" s="1">
        <v>1.2529999999999999</v>
      </c>
      <c r="D10" s="1">
        <v>1.2490000000000001</v>
      </c>
      <c r="E10" s="1">
        <v>0.998</v>
      </c>
      <c r="F10" s="1">
        <v>0.996</v>
      </c>
      <c r="G10" s="3">
        <f t="shared" si="0"/>
        <v>1.2547642928786358</v>
      </c>
      <c r="J10" s="3"/>
    </row>
    <row r="11" spans="2:10" x14ac:dyDescent="0.2">
      <c r="G11" s="3"/>
      <c r="J11" s="3"/>
    </row>
    <row r="12" spans="2:10" x14ac:dyDescent="0.2">
      <c r="G12" s="3"/>
      <c r="J12" s="3"/>
    </row>
    <row r="13" spans="2:10" x14ac:dyDescent="0.2">
      <c r="G13" s="3"/>
      <c r="J13" s="3"/>
    </row>
    <row r="14" spans="2:10" x14ac:dyDescent="0.2">
      <c r="G14" s="3"/>
      <c r="J14" s="3"/>
    </row>
    <row r="15" spans="2:10" x14ac:dyDescent="0.2">
      <c r="G15" s="3"/>
      <c r="J15" s="3"/>
    </row>
    <row r="16" spans="2:10" x14ac:dyDescent="0.2">
      <c r="G16" s="3"/>
      <c r="J16" s="3"/>
    </row>
    <row r="17" spans="2:19" x14ac:dyDescent="0.2">
      <c r="G17" s="3"/>
      <c r="J17" s="3"/>
    </row>
    <row r="18" spans="2:19" x14ac:dyDescent="0.2">
      <c r="B18" s="1" t="s">
        <v>1</v>
      </c>
      <c r="G18" s="3"/>
      <c r="J18" s="3"/>
    </row>
    <row r="19" spans="2:19" x14ac:dyDescent="0.2">
      <c r="G19" s="3"/>
      <c r="J19" s="3"/>
    </row>
    <row r="20" spans="2:19" x14ac:dyDescent="0.2">
      <c r="D20" s="4"/>
      <c r="F20" s="3"/>
      <c r="J20" s="3"/>
    </row>
    <row r="21" spans="2:19" x14ac:dyDescent="0.2">
      <c r="B21" s="5"/>
      <c r="C21" s="6" t="s">
        <v>2</v>
      </c>
      <c r="D21" s="6">
        <f>SLOPE(G4:G10, B4:B10)</f>
        <v>6.3203468336553839E-2</v>
      </c>
      <c r="E21" s="6"/>
      <c r="F21" s="6"/>
      <c r="G21" s="6"/>
      <c r="H21" s="6"/>
      <c r="I21" s="6"/>
      <c r="J21" s="6"/>
      <c r="K21" s="7"/>
      <c r="L21" s="6"/>
      <c r="M21" s="7"/>
    </row>
    <row r="22" spans="2:19" x14ac:dyDescent="0.2">
      <c r="B22" s="5"/>
      <c r="C22" s="6" t="s">
        <v>3</v>
      </c>
      <c r="D22" s="6">
        <f>INTERCEPT(G4:G10, B4:B10)</f>
        <v>0.62862441206373432</v>
      </c>
      <c r="E22" s="6"/>
      <c r="F22" s="6"/>
      <c r="G22" s="6"/>
      <c r="H22" s="6"/>
      <c r="I22" s="6"/>
      <c r="J22" s="6"/>
      <c r="K22" s="7"/>
      <c r="L22" s="6"/>
      <c r="M22" s="7"/>
    </row>
    <row r="23" spans="2:19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x14ac:dyDescent="0.2">
      <c r="B24" s="5" t="s">
        <v>4</v>
      </c>
      <c r="C24" s="8">
        <v>590</v>
      </c>
      <c r="D24" s="8">
        <v>450</v>
      </c>
      <c r="E24" s="9" t="s">
        <v>5</v>
      </c>
      <c r="F24" s="9" t="s">
        <v>6</v>
      </c>
      <c r="G24" s="9" t="s">
        <v>7</v>
      </c>
      <c r="I24" s="6"/>
      <c r="J24" s="6" t="s">
        <v>8</v>
      </c>
      <c r="K24" s="6" t="s">
        <v>9</v>
      </c>
      <c r="L24" s="6"/>
      <c r="M24" s="6"/>
      <c r="N24" s="6"/>
      <c r="O24" s="6"/>
      <c r="P24" s="6"/>
      <c r="Q24" s="6"/>
      <c r="R24" s="6"/>
      <c r="S24" s="6"/>
    </row>
    <row r="25" spans="2:19" x14ac:dyDescent="0.2">
      <c r="B25" s="10" t="s">
        <v>10</v>
      </c>
      <c r="C25" s="11">
        <v>1.1839999999999999</v>
      </c>
      <c r="D25" s="11">
        <v>1.0169999999999999</v>
      </c>
      <c r="E25" s="11">
        <f>C25/D25</f>
        <v>1.1642084562438546</v>
      </c>
      <c r="F25" s="11">
        <f>((E25-$D$22)/$D$21)</f>
        <v>8.4739660381954742</v>
      </c>
      <c r="G25" s="12">
        <f>F25/20</f>
        <v>0.4236983019097737</v>
      </c>
      <c r="I25" s="13">
        <v>0</v>
      </c>
      <c r="J25" s="6">
        <f>AVERAGE(G25:G27)</f>
        <v>0.42109066363336356</v>
      </c>
      <c r="K25" s="6">
        <f>_xlfn.STDEV.P(G25:G27)</f>
        <v>1.24655555592494E-2</v>
      </c>
      <c r="L25" s="6"/>
      <c r="M25" s="6"/>
      <c r="N25" s="6"/>
      <c r="O25" s="6"/>
      <c r="P25" s="6"/>
      <c r="Q25" s="6"/>
      <c r="R25" s="6"/>
      <c r="S25" s="6"/>
    </row>
    <row r="26" spans="2:19" x14ac:dyDescent="0.2">
      <c r="B26" s="10" t="s">
        <v>11</v>
      </c>
      <c r="C26" s="11">
        <v>1.143</v>
      </c>
      <c r="D26" s="11">
        <v>0.97</v>
      </c>
      <c r="E26" s="11">
        <f t="shared" ref="E26:E59" si="1">C26/D26</f>
        <v>1.1783505154639176</v>
      </c>
      <c r="F26" s="11">
        <f t="shared" ref="F26:F59" si="2">((E26-$D$22)/$D$21)</f>
        <v>8.697720518641983</v>
      </c>
      <c r="G26" s="12">
        <f t="shared" ref="G26:G59" si="3">F26/20</f>
        <v>0.43488602593209913</v>
      </c>
      <c r="I26" s="13">
        <v>10</v>
      </c>
      <c r="J26" s="6">
        <f>AVERAGE(G29:G31)</f>
        <v>0.37377048426838994</v>
      </c>
      <c r="K26" s="6">
        <f>_xlfn.STDEV.P(G29:G31)</f>
        <v>2.2528432249688299E-2</v>
      </c>
      <c r="L26" s="6"/>
      <c r="M26" s="6"/>
      <c r="N26" s="6"/>
      <c r="O26" s="6"/>
      <c r="P26" s="6"/>
      <c r="Q26" s="6"/>
      <c r="R26" s="6"/>
      <c r="S26" s="6"/>
    </row>
    <row r="27" spans="2:19" x14ac:dyDescent="0.2">
      <c r="B27" s="10" t="s">
        <v>12</v>
      </c>
      <c r="C27" s="11">
        <v>1.155</v>
      </c>
      <c r="D27" s="11">
        <v>1.0129999999999999</v>
      </c>
      <c r="E27" s="11">
        <f t="shared" si="1"/>
        <v>1.1401776900296152</v>
      </c>
      <c r="F27" s="11">
        <f t="shared" si="2"/>
        <v>8.093753261164359</v>
      </c>
      <c r="G27" s="12">
        <f t="shared" si="3"/>
        <v>0.40468766305821796</v>
      </c>
      <c r="I27" s="13">
        <v>30</v>
      </c>
      <c r="J27" s="6">
        <f>AVERAGE(G33:G35)</f>
        <v>0.34265181324316579</v>
      </c>
      <c r="K27" s="6">
        <f>_xlfn.STDEV.P(G33:G35)</f>
        <v>1.2189878691343694E-3</v>
      </c>
      <c r="L27" s="6"/>
      <c r="M27" s="6"/>
      <c r="N27" s="6"/>
      <c r="O27" s="6"/>
      <c r="P27" s="6"/>
      <c r="Q27" s="6"/>
      <c r="R27" s="6"/>
      <c r="S27" s="6"/>
    </row>
    <row r="28" spans="2:19" x14ac:dyDescent="0.2">
      <c r="B28" s="10" t="s">
        <v>13</v>
      </c>
      <c r="C28" s="11"/>
      <c r="D28" s="11"/>
      <c r="E28" s="11"/>
      <c r="F28" s="11"/>
      <c r="G28" s="12"/>
      <c r="I28" s="13">
        <v>60</v>
      </c>
      <c r="J28" s="6">
        <f>AVERAGE(G37:G39)</f>
        <v>0.30597594823049606</v>
      </c>
      <c r="K28" s="6">
        <f>_xlfn.STDEV.P(G37:G39)</f>
        <v>4.3517328825016653E-2</v>
      </c>
      <c r="L28" s="6"/>
      <c r="M28" s="6"/>
      <c r="N28" s="6"/>
      <c r="O28" s="6"/>
      <c r="P28" s="6"/>
      <c r="Q28" s="6"/>
      <c r="R28" s="6"/>
      <c r="S28" s="6"/>
    </row>
    <row r="29" spans="2:19" x14ac:dyDescent="0.2">
      <c r="B29" s="10" t="s">
        <v>10</v>
      </c>
      <c r="C29" s="11">
        <v>1.1379999999999999</v>
      </c>
      <c r="D29" s="11">
        <v>1.034</v>
      </c>
      <c r="E29" s="11">
        <f t="shared" si="1"/>
        <v>1.1005802707930366</v>
      </c>
      <c r="F29" s="11">
        <f t="shared" si="2"/>
        <v>7.4672461994675965</v>
      </c>
      <c r="G29" s="12">
        <f t="shared" si="3"/>
        <v>0.37336230997337982</v>
      </c>
      <c r="I29" s="13">
        <v>90</v>
      </c>
      <c r="J29" s="6">
        <f>AVERAGE(G41:G43)</f>
        <v>0.2792758410160463</v>
      </c>
      <c r="K29" s="6">
        <f>_xlfn.STDEV.P(G41:G43)</f>
        <v>3.7101666916164872E-2</v>
      </c>
      <c r="L29" s="6"/>
      <c r="M29" s="6"/>
      <c r="N29" s="6"/>
      <c r="O29" s="6"/>
      <c r="P29" s="6"/>
      <c r="Q29" s="6"/>
      <c r="R29" s="6"/>
      <c r="S29" s="6"/>
    </row>
    <row r="30" spans="2:19" x14ac:dyDescent="0.2">
      <c r="B30" s="10" t="s">
        <v>11</v>
      </c>
      <c r="C30" s="11">
        <v>1.151</v>
      </c>
      <c r="D30" s="11">
        <v>1.0129999999999999</v>
      </c>
      <c r="E30" s="11">
        <f t="shared" si="1"/>
        <v>1.1362290227048373</v>
      </c>
      <c r="F30" s="11">
        <f t="shared" si="2"/>
        <v>8.0312777763736882</v>
      </c>
      <c r="G30" s="12">
        <f t="shared" si="3"/>
        <v>0.40156388881868443</v>
      </c>
      <c r="I30" s="13">
        <v>120</v>
      </c>
      <c r="J30" s="6">
        <f>AVERAGE(G45:G47)</f>
        <v>0.2684847173412957</v>
      </c>
      <c r="K30" s="6">
        <f>_xlfn.STDEV.P(G45:G47)</f>
        <v>2.4292531488092323E-2</v>
      </c>
      <c r="L30" s="6"/>
      <c r="M30" s="6"/>
      <c r="N30" s="6"/>
      <c r="O30" s="6"/>
      <c r="P30" s="6"/>
      <c r="Q30" s="6"/>
      <c r="R30" s="6"/>
      <c r="S30" s="6"/>
    </row>
    <row r="31" spans="2:19" x14ac:dyDescent="0.2">
      <c r="B31" s="10" t="s">
        <v>12</v>
      </c>
      <c r="C31" s="11">
        <v>1.139</v>
      </c>
      <c r="D31" s="11">
        <v>1.0680000000000001</v>
      </c>
      <c r="E31" s="11">
        <f t="shared" si="1"/>
        <v>1.0664794007490637</v>
      </c>
      <c r="F31" s="11">
        <f t="shared" si="2"/>
        <v>6.9277050802621085</v>
      </c>
      <c r="G31" s="12">
        <f t="shared" si="3"/>
        <v>0.34638525401310544</v>
      </c>
      <c r="I31" s="13">
        <v>180</v>
      </c>
      <c r="J31" s="6">
        <f>AVERAGE(G49:G51)</f>
        <v>0.28089711432235093</v>
      </c>
      <c r="K31" s="6">
        <f>_xlfn.STDEV.P(G49:G51)</f>
        <v>1.8919028091276557E-2</v>
      </c>
      <c r="L31" s="6"/>
      <c r="M31" s="6"/>
      <c r="N31" s="6"/>
      <c r="O31" s="6"/>
      <c r="P31" s="6"/>
      <c r="Q31" s="6"/>
      <c r="R31" s="6"/>
      <c r="S31" s="6"/>
    </row>
    <row r="32" spans="2:19" x14ac:dyDescent="0.2">
      <c r="B32" s="10" t="s">
        <v>14</v>
      </c>
      <c r="C32" s="11"/>
      <c r="D32" s="11"/>
      <c r="E32" s="11"/>
      <c r="F32" s="11"/>
      <c r="G32" s="12"/>
      <c r="I32" s="13">
        <v>300</v>
      </c>
      <c r="J32" s="6">
        <f>AVERAGE(G53:G55)</f>
        <v>0.22555756784942835</v>
      </c>
      <c r="K32" s="6">
        <f>_xlfn.STDEV.P(G53:G55)</f>
        <v>1.118698453258859E-2</v>
      </c>
      <c r="L32" s="6"/>
      <c r="M32" s="6"/>
      <c r="N32" s="6"/>
      <c r="O32" s="6"/>
      <c r="P32" s="6"/>
      <c r="Q32" s="6"/>
      <c r="R32" s="6"/>
      <c r="S32" s="6"/>
    </row>
    <row r="33" spans="2:21" x14ac:dyDescent="0.2">
      <c r="B33" s="10" t="s">
        <v>10</v>
      </c>
      <c r="C33" s="11">
        <v>1.1000000000000001</v>
      </c>
      <c r="D33" s="11">
        <v>1.038</v>
      </c>
      <c r="E33" s="11">
        <f t="shared" si="1"/>
        <v>1.0597302504816957</v>
      </c>
      <c r="F33" s="11">
        <f t="shared" si="2"/>
        <v>6.82092058812903</v>
      </c>
      <c r="G33" s="12">
        <f t="shared" si="3"/>
        <v>0.34104602940645151</v>
      </c>
      <c r="I33" s="13">
        <v>600</v>
      </c>
      <c r="J33" s="6">
        <f>AVERAGE(G57:G59)</f>
        <v>0.1662120218251667</v>
      </c>
      <c r="K33" s="6">
        <f>_xlfn.STDEV.P(G57:G59)</f>
        <v>2.0263631917597127E-2</v>
      </c>
      <c r="L33" s="6"/>
      <c r="M33" s="6"/>
      <c r="N33" s="6"/>
      <c r="O33" s="6"/>
      <c r="P33" s="6"/>
      <c r="Q33" s="6"/>
      <c r="R33" s="6"/>
      <c r="S33" s="6"/>
    </row>
    <row r="34" spans="2:21" x14ac:dyDescent="0.2">
      <c r="B34" s="10" t="s">
        <v>11</v>
      </c>
      <c r="C34" s="11">
        <v>1.1060000000000001</v>
      </c>
      <c r="D34" s="11">
        <v>1.04</v>
      </c>
      <c r="E34" s="11">
        <f t="shared" si="1"/>
        <v>1.0634615384615385</v>
      </c>
      <c r="F34" s="11">
        <f t="shared" si="2"/>
        <v>6.8799567150702599</v>
      </c>
      <c r="G34" s="12">
        <f t="shared" si="3"/>
        <v>0.343997835753513</v>
      </c>
      <c r="H34" s="1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21" x14ac:dyDescent="0.2">
      <c r="B35" s="10" t="s">
        <v>12</v>
      </c>
      <c r="C35" s="11">
        <v>1.129</v>
      </c>
      <c r="D35" s="11">
        <v>1.0629999999999999</v>
      </c>
      <c r="E35" s="11">
        <f t="shared" si="1"/>
        <v>1.0620884289746002</v>
      </c>
      <c r="F35" s="11">
        <f t="shared" si="2"/>
        <v>6.8582314913906588</v>
      </c>
      <c r="G35" s="12">
        <f t="shared" si="3"/>
        <v>0.34291157456953292</v>
      </c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1" x14ac:dyDescent="0.2">
      <c r="B36" s="15" t="s">
        <v>15</v>
      </c>
      <c r="C36" s="11"/>
      <c r="D36" s="11"/>
      <c r="E36" s="11"/>
      <c r="F36" s="11"/>
      <c r="G36" s="12"/>
      <c r="H36" s="1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21" x14ac:dyDescent="0.2">
      <c r="B37" s="10" t="s">
        <v>10</v>
      </c>
      <c r="C37" s="11">
        <v>1.1299999999999999</v>
      </c>
      <c r="D37" s="11">
        <v>1.036</v>
      </c>
      <c r="E37" s="11">
        <f t="shared" si="1"/>
        <v>1.0907335907335907</v>
      </c>
      <c r="F37" s="11">
        <f t="shared" si="2"/>
        <v>7.3114528495360229</v>
      </c>
      <c r="G37" s="12">
        <f t="shared" si="3"/>
        <v>0.36557264247680116</v>
      </c>
      <c r="H37" s="1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21" x14ac:dyDescent="0.2">
      <c r="B38" s="10" t="s">
        <v>11</v>
      </c>
      <c r="C38" s="11">
        <v>1.0820000000000001</v>
      </c>
      <c r="D38" s="11">
        <v>1.1259999999999999</v>
      </c>
      <c r="E38" s="11">
        <f t="shared" si="1"/>
        <v>0.96092362344582605</v>
      </c>
      <c r="F38" s="11">
        <f t="shared" si="2"/>
        <v>5.2576103832249013</v>
      </c>
      <c r="G38" s="12">
        <f t="shared" si="3"/>
        <v>0.26288051916124505</v>
      </c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21" ht="14.25" x14ac:dyDescent="0.2">
      <c r="B39" s="10" t="s">
        <v>12</v>
      </c>
      <c r="C39" s="11">
        <v>1.093</v>
      </c>
      <c r="D39" s="11">
        <v>1.099</v>
      </c>
      <c r="E39" s="11">
        <f t="shared" si="1"/>
        <v>0.99454049135577793</v>
      </c>
      <c r="F39" s="11">
        <f t="shared" si="2"/>
        <v>5.7894936610688408</v>
      </c>
      <c r="G39" s="12">
        <f t="shared" si="3"/>
        <v>0.28947468305344204</v>
      </c>
      <c r="H39" s="14"/>
      <c r="S39" s="16"/>
      <c r="T39" s="17"/>
      <c r="U39" s="17"/>
    </row>
    <row r="40" spans="2:21" x14ac:dyDescent="0.2">
      <c r="B40" s="15" t="s">
        <v>16</v>
      </c>
      <c r="C40" s="11"/>
      <c r="D40" s="11"/>
      <c r="E40" s="11"/>
      <c r="F40" s="11"/>
      <c r="G40" s="12"/>
      <c r="H40" s="14"/>
      <c r="S40" s="6"/>
    </row>
    <row r="41" spans="2:21" x14ac:dyDescent="0.2">
      <c r="B41" s="10" t="s">
        <v>10</v>
      </c>
      <c r="C41" s="11">
        <v>1.0840000000000001</v>
      </c>
      <c r="D41" s="11">
        <v>1.048</v>
      </c>
      <c r="E41" s="11">
        <f t="shared" si="1"/>
        <v>1.0343511450381679</v>
      </c>
      <c r="F41" s="11">
        <f t="shared" si="2"/>
        <v>6.4193745003671081</v>
      </c>
      <c r="G41" s="12">
        <f t="shared" si="3"/>
        <v>0.32096872501835538</v>
      </c>
      <c r="J41" s="6"/>
      <c r="S41" s="6"/>
    </row>
    <row r="42" spans="2:21" x14ac:dyDescent="0.2">
      <c r="B42" s="10" t="s">
        <v>11</v>
      </c>
      <c r="C42" s="11">
        <v>1.0409999999999999</v>
      </c>
      <c r="D42" s="11">
        <v>1.131</v>
      </c>
      <c r="E42" s="11">
        <f t="shared" si="1"/>
        <v>0.92042440318302376</v>
      </c>
      <c r="F42" s="11">
        <f t="shared" si="2"/>
        <v>4.6168351009706603</v>
      </c>
      <c r="G42" s="12">
        <f t="shared" si="3"/>
        <v>0.23084175504853302</v>
      </c>
      <c r="J42" s="6">
        <f>J43+0.2</f>
        <v>1.4442866666666667</v>
      </c>
      <c r="K42" s="6">
        <f t="shared" ref="K42:R42" si="4">K43+0.2</f>
        <v>1.3273966666666668</v>
      </c>
      <c r="L42" s="6">
        <f t="shared" si="4"/>
        <v>1.025954</v>
      </c>
      <c r="M42" s="6">
        <f t="shared" si="4"/>
        <v>0.85293666666666645</v>
      </c>
      <c r="N42" s="6">
        <f t="shared" si="4"/>
        <v>0.63440366666666659</v>
      </c>
      <c r="O42" s="6">
        <f t="shared" si="4"/>
        <v>0.51718799999999998</v>
      </c>
      <c r="P42" s="6">
        <f t="shared" si="4"/>
        <v>0.55239833333333332</v>
      </c>
      <c r="Q42" s="6">
        <f t="shared" si="4"/>
        <v>0.33200599999999997</v>
      </c>
      <c r="R42" s="6">
        <f t="shared" si="4"/>
        <v>0.21850956666666668</v>
      </c>
      <c r="S42" s="6"/>
    </row>
    <row r="43" spans="2:21" x14ac:dyDescent="0.2">
      <c r="B43" s="10" t="s">
        <v>12</v>
      </c>
      <c r="C43" s="11">
        <v>1.1080000000000001</v>
      </c>
      <c r="D43" s="11">
        <v>1.119</v>
      </c>
      <c r="E43" s="11">
        <f t="shared" si="1"/>
        <v>0.99016979445933884</v>
      </c>
      <c r="F43" s="11">
        <f t="shared" si="2"/>
        <v>5.7203408596250105</v>
      </c>
      <c r="G43" s="12">
        <f t="shared" si="3"/>
        <v>0.28601704298125052</v>
      </c>
      <c r="I43" s="16" t="s">
        <v>17</v>
      </c>
      <c r="J43" s="16">
        <v>1.2442866666666668</v>
      </c>
      <c r="K43" s="16">
        <v>1.1273966666666668</v>
      </c>
      <c r="L43" s="16">
        <v>0.82595400000000008</v>
      </c>
      <c r="M43" s="16">
        <v>0.6529366666666665</v>
      </c>
      <c r="N43" s="16">
        <v>0.43440366666666658</v>
      </c>
      <c r="O43" s="16">
        <v>0.31718799999999997</v>
      </c>
      <c r="P43" s="16">
        <v>0.35239833333333331</v>
      </c>
      <c r="Q43" s="16">
        <v>0.13200599999999996</v>
      </c>
      <c r="R43" s="16">
        <v>1.8509566666666671E-2</v>
      </c>
      <c r="S43" s="6"/>
    </row>
    <row r="44" spans="2:21" x14ac:dyDescent="0.2">
      <c r="B44" s="10" t="s">
        <v>18</v>
      </c>
      <c r="C44" s="11"/>
      <c r="D44" s="11"/>
      <c r="E44" s="11"/>
      <c r="F44" s="11"/>
      <c r="G44" s="12"/>
      <c r="I44" s="16" t="s">
        <v>19</v>
      </c>
      <c r="J44" s="18">
        <v>0</v>
      </c>
      <c r="K44" s="18">
        <v>10</v>
      </c>
      <c r="L44" s="18">
        <v>30</v>
      </c>
      <c r="M44" s="18">
        <v>60</v>
      </c>
      <c r="N44" s="18">
        <v>90</v>
      </c>
      <c r="O44" s="18">
        <v>120</v>
      </c>
      <c r="P44" s="18">
        <v>180</v>
      </c>
      <c r="Q44" s="18">
        <v>300</v>
      </c>
      <c r="R44" s="18">
        <v>600</v>
      </c>
      <c r="S44" s="6"/>
    </row>
    <row r="45" spans="2:21" x14ac:dyDescent="0.2">
      <c r="B45" s="10" t="s">
        <v>10</v>
      </c>
      <c r="C45" s="11">
        <v>1.018</v>
      </c>
      <c r="D45" s="11">
        <v>1.101</v>
      </c>
      <c r="E45" s="11">
        <f t="shared" si="1"/>
        <v>0.92461398728428701</v>
      </c>
      <c r="F45" s="11">
        <f t="shared" si="2"/>
        <v>4.6831223508879276</v>
      </c>
      <c r="G45" s="12">
        <f t="shared" si="3"/>
        <v>0.23415611754439639</v>
      </c>
      <c r="I45" s="16" t="s">
        <v>20</v>
      </c>
      <c r="J45" s="16">
        <v>1.2442866666666668</v>
      </c>
      <c r="K45" s="16">
        <v>1.1273966666666668</v>
      </c>
      <c r="L45" s="16">
        <v>0.82595400000000008</v>
      </c>
      <c r="M45" s="16">
        <v>0.6529366666666665</v>
      </c>
      <c r="N45" s="16">
        <v>0.43440366666666658</v>
      </c>
      <c r="O45" s="16">
        <v>0.31718799999999997</v>
      </c>
      <c r="P45" s="16">
        <v>0.35239833333333331</v>
      </c>
      <c r="Q45" s="16">
        <v>0.13200599999999996</v>
      </c>
      <c r="R45" s="16">
        <v>1.8509566666666671E-2</v>
      </c>
      <c r="S45" s="6"/>
    </row>
    <row r="46" spans="2:21" x14ac:dyDescent="0.2">
      <c r="B46" s="10" t="s">
        <v>11</v>
      </c>
      <c r="C46" s="11">
        <v>1.0920000000000001</v>
      </c>
      <c r="D46" s="11">
        <v>1.105</v>
      </c>
      <c r="E46" s="11">
        <f t="shared" si="1"/>
        <v>0.9882352941176471</v>
      </c>
      <c r="F46" s="11">
        <f t="shared" si="2"/>
        <v>5.6897333567045907</v>
      </c>
      <c r="G46" s="12">
        <f t="shared" si="3"/>
        <v>0.28448666783522952</v>
      </c>
      <c r="I46" s="6" t="s">
        <v>21</v>
      </c>
      <c r="J46" s="1">
        <v>0.42109066363336356</v>
      </c>
      <c r="K46" s="1">
        <v>0.37377048426838994</v>
      </c>
      <c r="L46" s="1">
        <v>0.34265181324316579</v>
      </c>
      <c r="M46" s="1">
        <v>0.30597594823049606</v>
      </c>
      <c r="N46" s="1">
        <v>0.2792758410160463</v>
      </c>
      <c r="O46" s="1">
        <v>0.2684847173412957</v>
      </c>
      <c r="P46" s="1">
        <v>0.28089711432235093</v>
      </c>
      <c r="Q46" s="1">
        <v>0.22555756784942835</v>
      </c>
      <c r="R46" s="1">
        <v>0.1662120218251667</v>
      </c>
      <c r="S46" s="6"/>
    </row>
    <row r="47" spans="2:21" x14ac:dyDescent="0.2">
      <c r="B47" s="10" t="s">
        <v>12</v>
      </c>
      <c r="C47" s="11">
        <v>1.123</v>
      </c>
      <c r="D47" s="11">
        <v>1.133</v>
      </c>
      <c r="E47" s="11">
        <f t="shared" si="1"/>
        <v>0.99117387466902029</v>
      </c>
      <c r="F47" s="11">
        <f t="shared" si="2"/>
        <v>5.7362273328852247</v>
      </c>
      <c r="G47" s="12">
        <f t="shared" si="3"/>
        <v>0.28681136664426121</v>
      </c>
      <c r="I47" s="6" t="s">
        <v>22</v>
      </c>
      <c r="J47" s="6">
        <f t="shared" ref="J47:R47" si="5">J45/J46</f>
        <v>2.954913927396039</v>
      </c>
      <c r="K47" s="6">
        <f t="shared" si="5"/>
        <v>3.0162806163611555</v>
      </c>
      <c r="L47" s="6">
        <f t="shared" si="5"/>
        <v>2.4104760811928192</v>
      </c>
      <c r="M47" s="6">
        <f t="shared" si="5"/>
        <v>2.1339476858971933</v>
      </c>
      <c r="N47" s="6">
        <f t="shared" si="5"/>
        <v>1.5554645367327249</v>
      </c>
      <c r="O47" s="6">
        <f t="shared" si="5"/>
        <v>1.181400577064478</v>
      </c>
      <c r="P47" s="6">
        <f t="shared" si="5"/>
        <v>1.2545459364489209</v>
      </c>
      <c r="Q47" s="6">
        <f t="shared" si="5"/>
        <v>0.58524305461619874</v>
      </c>
      <c r="R47" s="6">
        <f t="shared" si="5"/>
        <v>0.11136117871267046</v>
      </c>
    </row>
    <row r="48" spans="2:21" x14ac:dyDescent="0.2">
      <c r="B48" s="10" t="s">
        <v>23</v>
      </c>
      <c r="C48" s="11"/>
      <c r="D48" s="11"/>
      <c r="E48" s="11"/>
      <c r="F48" s="11"/>
      <c r="G48" s="12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0" x14ac:dyDescent="0.2">
      <c r="B49" s="10" t="s">
        <v>10</v>
      </c>
      <c r="C49" s="11">
        <v>1.054</v>
      </c>
      <c r="D49" s="11">
        <v>1.036</v>
      </c>
      <c r="E49" s="11">
        <f t="shared" si="1"/>
        <v>1.0173745173745175</v>
      </c>
      <c r="F49" s="11">
        <f t="shared" si="2"/>
        <v>6.1507717146267558</v>
      </c>
      <c r="G49" s="12">
        <f t="shared" si="3"/>
        <v>0.3075385857313378</v>
      </c>
    </row>
    <row r="50" spans="2:10" x14ac:dyDescent="0.2">
      <c r="B50" s="10" t="s">
        <v>11</v>
      </c>
      <c r="C50" s="11">
        <v>1.083</v>
      </c>
      <c r="D50" s="1">
        <v>1.117</v>
      </c>
      <c r="E50" s="11">
        <f t="shared" si="1"/>
        <v>0.9695613249776186</v>
      </c>
      <c r="F50" s="11">
        <f t="shared" si="2"/>
        <v>5.3942753758135584</v>
      </c>
      <c r="G50" s="12">
        <f t="shared" si="3"/>
        <v>0.26971376879067793</v>
      </c>
    </row>
    <row r="51" spans="2:10" x14ac:dyDescent="0.2">
      <c r="B51" s="10" t="s">
        <v>12</v>
      </c>
      <c r="C51" s="11">
        <v>1.0760000000000001</v>
      </c>
      <c r="D51" s="11">
        <v>1.1160000000000001</v>
      </c>
      <c r="E51" s="11">
        <f t="shared" si="1"/>
        <v>0.96415770609318996</v>
      </c>
      <c r="F51" s="11">
        <f t="shared" si="2"/>
        <v>5.3087797689007417</v>
      </c>
      <c r="G51" s="12">
        <f t="shared" si="3"/>
        <v>0.26543898844503711</v>
      </c>
    </row>
    <row r="52" spans="2:10" x14ac:dyDescent="0.2">
      <c r="B52" s="15" t="s">
        <v>24</v>
      </c>
      <c r="C52" s="11"/>
      <c r="D52" s="11"/>
      <c r="E52" s="11"/>
      <c r="F52" s="11"/>
      <c r="G52" s="12"/>
    </row>
    <row r="53" spans="2:10" x14ac:dyDescent="0.2">
      <c r="B53" s="10" t="s">
        <v>10</v>
      </c>
      <c r="C53" s="11">
        <v>1.0369999999999999</v>
      </c>
      <c r="D53" s="11">
        <v>1.1200000000000001</v>
      </c>
      <c r="E53" s="11">
        <f t="shared" si="1"/>
        <v>0.92589285714285696</v>
      </c>
      <c r="F53" s="11">
        <f t="shared" si="2"/>
        <v>4.7033565230343051</v>
      </c>
      <c r="G53" s="12">
        <f t="shared" si="3"/>
        <v>0.23516782615171525</v>
      </c>
    </row>
    <row r="54" spans="2:10" x14ac:dyDescent="0.2">
      <c r="B54" s="10" t="s">
        <v>11</v>
      </c>
      <c r="C54" s="11">
        <v>1.028</v>
      </c>
      <c r="D54" s="11">
        <v>1.1499999999999999</v>
      </c>
      <c r="E54" s="11">
        <f t="shared" si="1"/>
        <v>0.89391304347826095</v>
      </c>
      <c r="F54" s="11">
        <f t="shared" si="2"/>
        <v>4.1973745808043965</v>
      </c>
      <c r="G54" s="12">
        <f t="shared" si="3"/>
        <v>0.20986872904021983</v>
      </c>
    </row>
    <row r="55" spans="2:10" x14ac:dyDescent="0.2">
      <c r="B55" s="10" t="s">
        <v>12</v>
      </c>
      <c r="C55" s="11">
        <v>1.032</v>
      </c>
      <c r="D55" s="11">
        <v>1.1200000000000001</v>
      </c>
      <c r="E55" s="11">
        <f t="shared" si="1"/>
        <v>0.92142857142857137</v>
      </c>
      <c r="F55" s="11">
        <f t="shared" si="2"/>
        <v>4.6327229671269992</v>
      </c>
      <c r="G55" s="12">
        <f t="shared" si="3"/>
        <v>0.23163614835634996</v>
      </c>
    </row>
    <row r="56" spans="2:10" x14ac:dyDescent="0.2">
      <c r="B56" s="15" t="s">
        <v>25</v>
      </c>
      <c r="C56" s="11"/>
      <c r="D56" s="11"/>
      <c r="E56" s="11"/>
      <c r="F56" s="11"/>
      <c r="G56" s="12"/>
    </row>
    <row r="57" spans="2:10" x14ac:dyDescent="0.2">
      <c r="B57" s="10" t="s">
        <v>10</v>
      </c>
      <c r="C57" s="11">
        <v>0.97499999999999998</v>
      </c>
      <c r="D57" s="11">
        <v>1.159</v>
      </c>
      <c r="E57" s="11">
        <f t="shared" si="1"/>
        <v>0.84124245038826573</v>
      </c>
      <c r="F57" s="11">
        <f t="shared" si="2"/>
        <v>3.3640248537051152</v>
      </c>
      <c r="G57" s="12">
        <f t="shared" si="3"/>
        <v>0.16820124268525577</v>
      </c>
      <c r="J57" s="6"/>
    </row>
    <row r="58" spans="2:10" x14ac:dyDescent="0.2">
      <c r="B58" s="10" t="s">
        <v>11</v>
      </c>
      <c r="C58" s="11">
        <v>0.99299999999999999</v>
      </c>
      <c r="D58" s="11">
        <v>1.143</v>
      </c>
      <c r="E58" s="11">
        <f t="shared" si="1"/>
        <v>0.86876640419947504</v>
      </c>
      <c r="F58" s="11">
        <f t="shared" si="2"/>
        <v>3.7995065532954966</v>
      </c>
      <c r="G58" s="12">
        <f t="shared" si="3"/>
        <v>0.18997532766477482</v>
      </c>
    </row>
    <row r="59" spans="2:10" x14ac:dyDescent="0.2">
      <c r="B59" s="10" t="s">
        <v>12</v>
      </c>
      <c r="C59" s="11">
        <v>0.94</v>
      </c>
      <c r="D59" s="11">
        <v>1.1659999999999999</v>
      </c>
      <c r="E59" s="11">
        <f t="shared" si="1"/>
        <v>0.8061749571183533</v>
      </c>
      <c r="F59" s="11">
        <f t="shared" si="2"/>
        <v>2.8091899025093898</v>
      </c>
      <c r="G59" s="12">
        <f t="shared" si="3"/>
        <v>0.14045949512546949</v>
      </c>
    </row>
    <row r="60" spans="2:10" x14ac:dyDescent="0.2">
      <c r="B60" s="10"/>
      <c r="C60" s="19"/>
      <c r="D60" s="19"/>
      <c r="E60" s="19"/>
      <c r="F60" s="19"/>
      <c r="G60" s="19"/>
    </row>
    <row r="61" spans="2:10" x14ac:dyDescent="0.2">
      <c r="B61" s="10"/>
      <c r="C61" s="19"/>
      <c r="D61" s="19"/>
      <c r="E61" s="19"/>
      <c r="F61" s="19"/>
      <c r="G61" s="19"/>
    </row>
    <row r="62" spans="2:10" x14ac:dyDescent="0.2">
      <c r="B62" s="10"/>
      <c r="C62" s="19"/>
      <c r="D62" s="19"/>
      <c r="E62" s="19"/>
      <c r="F62" s="19"/>
      <c r="G62" s="19"/>
    </row>
    <row r="63" spans="2:10" x14ac:dyDescent="0.2">
      <c r="B63" s="15"/>
      <c r="C63" s="19"/>
      <c r="D63" s="19"/>
      <c r="E63" s="19"/>
      <c r="F63" s="19"/>
      <c r="G63" s="19"/>
    </row>
    <row r="64" spans="2:10" x14ac:dyDescent="0.2">
      <c r="B64" s="15"/>
      <c r="C64" s="19"/>
      <c r="D64" s="19"/>
      <c r="E64" s="19"/>
      <c r="F64" s="19"/>
      <c r="G64" s="19"/>
    </row>
    <row r="65" spans="2:7" x14ac:dyDescent="0.2">
      <c r="B65" s="15"/>
      <c r="C65" s="19"/>
      <c r="D65" s="19"/>
      <c r="E65" s="19"/>
      <c r="F65" s="19"/>
      <c r="G65" s="19"/>
    </row>
    <row r="66" spans="2:7" x14ac:dyDescent="0.2">
      <c r="B66" s="15"/>
      <c r="C66" s="19"/>
      <c r="D66" s="19"/>
      <c r="E66" s="19"/>
      <c r="F66" s="19"/>
      <c r="G66" s="19"/>
    </row>
  </sheetData>
  <mergeCells count="2">
    <mergeCell ref="C3:D3"/>
    <mergeCell ref="E3:F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Bradford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Yayci, Abdulkadir</dc:creator>
  <cp:lastModifiedBy>Yayci, Abdulkadir</cp:lastModifiedBy>
  <dcterms:created xsi:type="dcterms:W3CDTF">2020-11-19T09:58:16Z</dcterms:created>
  <dcterms:modified xsi:type="dcterms:W3CDTF">2020-11-19T09:58:41Z</dcterms:modified>
</cp:coreProperties>
</file>