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Dirks/Documents/PostDoc/Manuskripte/KIT Joint Paper/Excel tables/"/>
    </mc:Choice>
  </mc:AlternateContent>
  <xr:revisionPtr revIDLastSave="0" documentId="8_{13DFCA97-6030-0346-8E3C-72C71E7B422A}" xr6:coauthVersionLast="47" xr6:coauthVersionMax="47" xr10:uidLastSave="{00000000-0000-0000-0000-000000000000}"/>
  <bookViews>
    <workbookView xWindow="2120" yWindow="5820" windowWidth="27640" windowHeight="16860" activeTab="3" xr2:uid="{96608571-C74B-C34E-A4FA-4F1930E71054}"/>
  </bookViews>
  <sheets>
    <sheet name="R1" sheetId="1" r:id="rId1"/>
    <sheet name="R2" sheetId="2" r:id="rId2"/>
    <sheet name="R3" sheetId="3" r:id="rId3"/>
    <sheet name="Mean" sheetId="4" r:id="rId4"/>
    <sheet name="TO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4" i="5"/>
  <c r="D3" i="5"/>
  <c r="F42" i="4"/>
  <c r="G25" i="4"/>
  <c r="G24" i="4"/>
  <c r="F20" i="4"/>
  <c r="D43" i="4"/>
  <c r="D42" i="4"/>
  <c r="D41" i="4"/>
  <c r="D40" i="4"/>
  <c r="D39" i="4"/>
  <c r="C3" i="5"/>
  <c r="C3" i="4"/>
  <c r="J2" i="4" s="1"/>
  <c r="J9" i="4" s="1"/>
  <c r="J16" i="4" s="1"/>
  <c r="D3" i="4"/>
  <c r="K2" i="4" s="1"/>
  <c r="K9" i="4" s="1"/>
  <c r="K16" i="4" s="1"/>
  <c r="E3" i="4"/>
  <c r="L2" i="4" s="1"/>
  <c r="L9" i="4" s="1"/>
  <c r="L16" i="4" s="1"/>
  <c r="F3" i="4"/>
  <c r="M2" i="4" s="1"/>
  <c r="M9" i="4" s="1"/>
  <c r="M16" i="4" s="1"/>
  <c r="B3" i="4"/>
  <c r="I2" i="4" s="1"/>
  <c r="I9" i="4" s="1"/>
  <c r="I16" i="4" s="1"/>
  <c r="F30" i="3"/>
  <c r="F36" i="3" s="1"/>
  <c r="F43" i="3" s="1"/>
  <c r="F15" i="4" s="1"/>
  <c r="M12" i="4" s="1"/>
  <c r="E33" i="3"/>
  <c r="E39" i="3" s="1"/>
  <c r="E46" i="3" s="1"/>
  <c r="E18" i="4" s="1"/>
  <c r="L33" i="4" s="1"/>
  <c r="C30" i="3"/>
  <c r="C36" i="3" s="1"/>
  <c r="C43" i="3" s="1"/>
  <c r="C15" i="4" s="1"/>
  <c r="J12" i="4" s="1"/>
  <c r="C31" i="3"/>
  <c r="C37" i="3" s="1"/>
  <c r="C44" i="3" s="1"/>
  <c r="C16" i="4" s="1"/>
  <c r="J19" i="4" s="1"/>
  <c r="B33" i="3"/>
  <c r="B39" i="3" s="1"/>
  <c r="B46" i="3" s="1"/>
  <c r="B18" i="4" s="1"/>
  <c r="I33" i="4" s="1"/>
  <c r="B29" i="3"/>
  <c r="B35" i="3" s="1"/>
  <c r="B42" i="3" s="1"/>
  <c r="B14" i="4" s="1"/>
  <c r="I5" i="4" s="1"/>
  <c r="F27" i="3"/>
  <c r="F33" i="3" s="1"/>
  <c r="F39" i="3" s="1"/>
  <c r="F46" i="3" s="1"/>
  <c r="F18" i="4" s="1"/>
  <c r="M33" i="4" s="1"/>
  <c r="F26" i="3"/>
  <c r="F32" i="3" s="1"/>
  <c r="F38" i="3" s="1"/>
  <c r="F45" i="3" s="1"/>
  <c r="F17" i="4" s="1"/>
  <c r="M26" i="4" s="1"/>
  <c r="F25" i="3"/>
  <c r="F31" i="3" s="1"/>
  <c r="F37" i="3" s="1"/>
  <c r="F44" i="3" s="1"/>
  <c r="F16" i="4" s="1"/>
  <c r="M19" i="4" s="1"/>
  <c r="F24" i="3"/>
  <c r="F23" i="3"/>
  <c r="F29" i="3" s="1"/>
  <c r="F35" i="3" s="1"/>
  <c r="F42" i="3" s="1"/>
  <c r="F14" i="4" s="1"/>
  <c r="M5" i="4" s="1"/>
  <c r="E27" i="3"/>
  <c r="E26" i="3"/>
  <c r="E32" i="3" s="1"/>
  <c r="E38" i="3" s="1"/>
  <c r="E45" i="3" s="1"/>
  <c r="E17" i="4" s="1"/>
  <c r="L26" i="4" s="1"/>
  <c r="E25" i="3"/>
  <c r="E31" i="3" s="1"/>
  <c r="E37" i="3" s="1"/>
  <c r="E44" i="3" s="1"/>
  <c r="E16" i="4" s="1"/>
  <c r="L19" i="4" s="1"/>
  <c r="E24" i="3"/>
  <c r="E30" i="3" s="1"/>
  <c r="E36" i="3" s="1"/>
  <c r="E43" i="3" s="1"/>
  <c r="E15" i="4" s="1"/>
  <c r="L12" i="4" s="1"/>
  <c r="E23" i="3"/>
  <c r="E29" i="3" s="1"/>
  <c r="E35" i="3" s="1"/>
  <c r="E42" i="3" s="1"/>
  <c r="E14" i="4" s="1"/>
  <c r="L5" i="4" s="1"/>
  <c r="D27" i="3"/>
  <c r="D33" i="3" s="1"/>
  <c r="D39" i="3" s="1"/>
  <c r="D46" i="3" s="1"/>
  <c r="D18" i="4" s="1"/>
  <c r="K33" i="4" s="1"/>
  <c r="D26" i="3"/>
  <c r="D32" i="3" s="1"/>
  <c r="D38" i="3" s="1"/>
  <c r="D45" i="3" s="1"/>
  <c r="D17" i="4" s="1"/>
  <c r="K26" i="4" s="1"/>
  <c r="D25" i="3"/>
  <c r="D31" i="3" s="1"/>
  <c r="D37" i="3" s="1"/>
  <c r="D44" i="3" s="1"/>
  <c r="D16" i="4" s="1"/>
  <c r="K19" i="4" s="1"/>
  <c r="D24" i="3"/>
  <c r="D30" i="3" s="1"/>
  <c r="D36" i="3" s="1"/>
  <c r="D43" i="3" s="1"/>
  <c r="D15" i="4" s="1"/>
  <c r="K12" i="4" s="1"/>
  <c r="D23" i="3"/>
  <c r="D29" i="3" s="1"/>
  <c r="D35" i="3" s="1"/>
  <c r="D42" i="3" s="1"/>
  <c r="D14" i="4" s="1"/>
  <c r="K5" i="4" s="1"/>
  <c r="C27" i="3"/>
  <c r="C33" i="3" s="1"/>
  <c r="C39" i="3" s="1"/>
  <c r="C46" i="3" s="1"/>
  <c r="C18" i="4" s="1"/>
  <c r="J33" i="4" s="1"/>
  <c r="C26" i="3"/>
  <c r="C32" i="3" s="1"/>
  <c r="C38" i="3" s="1"/>
  <c r="C45" i="3" s="1"/>
  <c r="C17" i="4" s="1"/>
  <c r="J26" i="4" s="1"/>
  <c r="C25" i="3"/>
  <c r="C24" i="3"/>
  <c r="C23" i="3"/>
  <c r="C29" i="3" s="1"/>
  <c r="C35" i="3" s="1"/>
  <c r="C42" i="3" s="1"/>
  <c r="C14" i="4" s="1"/>
  <c r="J5" i="4" s="1"/>
  <c r="B27" i="3"/>
  <c r="B26" i="3"/>
  <c r="B32" i="3" s="1"/>
  <c r="B38" i="3" s="1"/>
  <c r="B45" i="3" s="1"/>
  <c r="B17" i="4" s="1"/>
  <c r="I26" i="4" s="1"/>
  <c r="B25" i="3"/>
  <c r="B31" i="3" s="1"/>
  <c r="B37" i="3" s="1"/>
  <c r="B44" i="3" s="1"/>
  <c r="B16" i="4" s="1"/>
  <c r="I19" i="4" s="1"/>
  <c r="B24" i="3"/>
  <c r="B30" i="3" s="1"/>
  <c r="B36" i="3" s="1"/>
  <c r="B43" i="3" s="1"/>
  <c r="B15" i="4" s="1"/>
  <c r="I12" i="4" s="1"/>
  <c r="B23" i="3"/>
  <c r="F35" i="2"/>
  <c r="F42" i="2" s="1"/>
  <c r="F49" i="2" s="1"/>
  <c r="F13" i="4" s="1"/>
  <c r="M32" i="4" s="1"/>
  <c r="F31" i="2"/>
  <c r="F38" i="2" s="1"/>
  <c r="F45" i="2" s="1"/>
  <c r="F9" i="4" s="1"/>
  <c r="M4" i="4" s="1"/>
  <c r="D33" i="2"/>
  <c r="D40" i="2" s="1"/>
  <c r="D47" i="2" s="1"/>
  <c r="D11" i="4" s="1"/>
  <c r="K18" i="4" s="1"/>
  <c r="D34" i="2"/>
  <c r="D41" i="2" s="1"/>
  <c r="D48" i="2" s="1"/>
  <c r="D12" i="4" s="1"/>
  <c r="K25" i="4" s="1"/>
  <c r="B32" i="2"/>
  <c r="B39" i="2" s="1"/>
  <c r="B46" i="2" s="1"/>
  <c r="B10" i="4" s="1"/>
  <c r="I11" i="4" s="1"/>
  <c r="F28" i="2"/>
  <c r="F27" i="2"/>
  <c r="F34" i="2" s="1"/>
  <c r="F41" i="2" s="1"/>
  <c r="F48" i="2" s="1"/>
  <c r="F12" i="4" s="1"/>
  <c r="M25" i="4" s="1"/>
  <c r="F26" i="2"/>
  <c r="F33" i="2" s="1"/>
  <c r="F40" i="2" s="1"/>
  <c r="F47" i="2" s="1"/>
  <c r="F11" i="4" s="1"/>
  <c r="M18" i="4" s="1"/>
  <c r="F25" i="2"/>
  <c r="F32" i="2" s="1"/>
  <c r="F39" i="2" s="1"/>
  <c r="F46" i="2" s="1"/>
  <c r="F10" i="4" s="1"/>
  <c r="M11" i="4" s="1"/>
  <c r="F24" i="2"/>
  <c r="E28" i="2"/>
  <c r="E35" i="2" s="1"/>
  <c r="E42" i="2" s="1"/>
  <c r="E49" i="2" s="1"/>
  <c r="E13" i="4" s="1"/>
  <c r="L32" i="4" s="1"/>
  <c r="E27" i="2"/>
  <c r="E34" i="2" s="1"/>
  <c r="E41" i="2" s="1"/>
  <c r="E48" i="2" s="1"/>
  <c r="E12" i="4" s="1"/>
  <c r="L25" i="4" s="1"/>
  <c r="E26" i="2"/>
  <c r="E33" i="2" s="1"/>
  <c r="E40" i="2" s="1"/>
  <c r="E47" i="2" s="1"/>
  <c r="E11" i="4" s="1"/>
  <c r="L18" i="4" s="1"/>
  <c r="E25" i="2"/>
  <c r="E32" i="2" s="1"/>
  <c r="E39" i="2" s="1"/>
  <c r="E46" i="2" s="1"/>
  <c r="E10" i="4" s="1"/>
  <c r="L11" i="4" s="1"/>
  <c r="E24" i="2"/>
  <c r="E31" i="2" s="1"/>
  <c r="E38" i="2" s="1"/>
  <c r="E45" i="2" s="1"/>
  <c r="E9" i="4" s="1"/>
  <c r="L4" i="4" s="1"/>
  <c r="D28" i="2"/>
  <c r="D35" i="2" s="1"/>
  <c r="D42" i="2" s="1"/>
  <c r="D49" i="2" s="1"/>
  <c r="D13" i="4" s="1"/>
  <c r="K32" i="4" s="1"/>
  <c r="D27" i="2"/>
  <c r="D26" i="2"/>
  <c r="D25" i="2"/>
  <c r="D32" i="2" s="1"/>
  <c r="D39" i="2" s="1"/>
  <c r="D46" i="2" s="1"/>
  <c r="D10" i="4" s="1"/>
  <c r="K11" i="4" s="1"/>
  <c r="D24" i="2"/>
  <c r="D31" i="2" s="1"/>
  <c r="D38" i="2" s="1"/>
  <c r="D45" i="2" s="1"/>
  <c r="D9" i="4" s="1"/>
  <c r="K4" i="4" s="1"/>
  <c r="C28" i="2"/>
  <c r="C35" i="2" s="1"/>
  <c r="C42" i="2" s="1"/>
  <c r="C49" i="2" s="1"/>
  <c r="C13" i="4" s="1"/>
  <c r="J32" i="4" s="1"/>
  <c r="C27" i="2"/>
  <c r="C34" i="2" s="1"/>
  <c r="C41" i="2" s="1"/>
  <c r="C48" i="2" s="1"/>
  <c r="C12" i="4" s="1"/>
  <c r="J25" i="4" s="1"/>
  <c r="C26" i="2"/>
  <c r="C33" i="2" s="1"/>
  <c r="C40" i="2" s="1"/>
  <c r="C47" i="2" s="1"/>
  <c r="C11" i="4" s="1"/>
  <c r="J18" i="4" s="1"/>
  <c r="C25" i="2"/>
  <c r="C32" i="2" s="1"/>
  <c r="C39" i="2" s="1"/>
  <c r="C46" i="2" s="1"/>
  <c r="C10" i="4" s="1"/>
  <c r="J11" i="4" s="1"/>
  <c r="C24" i="2"/>
  <c r="C31" i="2" s="1"/>
  <c r="C38" i="2" s="1"/>
  <c r="C45" i="2" s="1"/>
  <c r="C9" i="4" s="1"/>
  <c r="J4" i="4" s="1"/>
  <c r="B28" i="2"/>
  <c r="B35" i="2" s="1"/>
  <c r="B42" i="2" s="1"/>
  <c r="B49" i="2" s="1"/>
  <c r="B13" i="4" s="1"/>
  <c r="I32" i="4" s="1"/>
  <c r="B27" i="2"/>
  <c r="B34" i="2" s="1"/>
  <c r="B41" i="2" s="1"/>
  <c r="B48" i="2" s="1"/>
  <c r="B12" i="4" s="1"/>
  <c r="I25" i="4" s="1"/>
  <c r="B26" i="2"/>
  <c r="B33" i="2" s="1"/>
  <c r="B40" i="2" s="1"/>
  <c r="B47" i="2" s="1"/>
  <c r="B11" i="4" s="1"/>
  <c r="I18" i="4" s="1"/>
  <c r="B25" i="2"/>
  <c r="B24" i="2"/>
  <c r="B31" i="2" s="1"/>
  <c r="B38" i="2" s="1"/>
  <c r="B45" i="2" s="1"/>
  <c r="B9" i="4" s="1"/>
  <c r="I4" i="4" s="1"/>
  <c r="B21" i="4" l="1"/>
  <c r="B28" i="4" s="1"/>
  <c r="I23" i="4"/>
  <c r="I30" i="4" s="1"/>
  <c r="F21" i="4"/>
  <c r="F28" i="4" s="1"/>
  <c r="M23" i="4"/>
  <c r="M30" i="4" s="1"/>
  <c r="L23" i="4"/>
  <c r="L30" i="4" s="1"/>
  <c r="E21" i="4"/>
  <c r="E28" i="4" s="1"/>
  <c r="K23" i="4"/>
  <c r="K30" i="4" s="1"/>
  <c r="D21" i="4"/>
  <c r="D28" i="4" s="1"/>
  <c r="J23" i="4"/>
  <c r="J30" i="4" s="1"/>
  <c r="C21" i="4"/>
  <c r="C28" i="4" s="1"/>
  <c r="F30" i="1"/>
  <c r="F36" i="1" s="1"/>
  <c r="F43" i="1" s="1"/>
  <c r="F8" i="4" s="1"/>
  <c r="M31" i="4" s="1"/>
  <c r="F26" i="1"/>
  <c r="F32" i="1" s="1"/>
  <c r="F39" i="1" s="1"/>
  <c r="F4" i="4" s="1"/>
  <c r="M3" i="4" s="1"/>
  <c r="E27" i="1"/>
  <c r="E33" i="1" s="1"/>
  <c r="E40" i="1" s="1"/>
  <c r="E5" i="4" s="1"/>
  <c r="L10" i="4" s="1"/>
  <c r="D28" i="1"/>
  <c r="D34" i="1" s="1"/>
  <c r="D41" i="1" s="1"/>
  <c r="D6" i="4" s="1"/>
  <c r="K17" i="4" s="1"/>
  <c r="D29" i="1"/>
  <c r="D35" i="1" s="1"/>
  <c r="D42" i="1" s="1"/>
  <c r="D7" i="4" s="1"/>
  <c r="K24" i="4" s="1"/>
  <c r="D30" i="1"/>
  <c r="D36" i="1" s="1"/>
  <c r="D43" i="1" s="1"/>
  <c r="D8" i="4" s="1"/>
  <c r="K31" i="4" s="1"/>
  <c r="C30" i="1"/>
  <c r="C36" i="1" s="1"/>
  <c r="C43" i="1" s="1"/>
  <c r="C8" i="4" s="1"/>
  <c r="J31" i="4" s="1"/>
  <c r="C26" i="1"/>
  <c r="C32" i="1" s="1"/>
  <c r="C39" i="1" s="1"/>
  <c r="C4" i="4" s="1"/>
  <c r="J3" i="4" s="1"/>
  <c r="B28" i="1"/>
  <c r="B34" i="1" s="1"/>
  <c r="B41" i="1" s="1"/>
  <c r="B6" i="4" s="1"/>
  <c r="I17" i="4" s="1"/>
  <c r="B30" i="1"/>
  <c r="B36" i="1" s="1"/>
  <c r="B43" i="1" s="1"/>
  <c r="B8" i="4" s="1"/>
  <c r="I31" i="4" s="1"/>
  <c r="B24" i="1"/>
  <c r="B23" i="1"/>
  <c r="B29" i="1" s="1"/>
  <c r="B35" i="1" s="1"/>
  <c r="B42" i="1" s="1"/>
  <c r="B7" i="4" s="1"/>
  <c r="I24" i="4" s="1"/>
  <c r="B22" i="1"/>
  <c r="B21" i="1"/>
  <c r="B27" i="1" s="1"/>
  <c r="B33" i="1" s="1"/>
  <c r="B40" i="1" s="1"/>
  <c r="B5" i="4" s="1"/>
  <c r="I10" i="4" s="1"/>
  <c r="B20" i="1"/>
  <c r="B26" i="1" s="1"/>
  <c r="B32" i="1" s="1"/>
  <c r="B39" i="1" s="1"/>
  <c r="B4" i="4" s="1"/>
  <c r="I3" i="4" s="1"/>
  <c r="D24" i="1"/>
  <c r="E24" i="1"/>
  <c r="E30" i="1" s="1"/>
  <c r="E36" i="1" s="1"/>
  <c r="E43" i="1" s="1"/>
  <c r="E8" i="4" s="1"/>
  <c r="L31" i="4" s="1"/>
  <c r="F24" i="1"/>
  <c r="C24" i="1"/>
  <c r="D23" i="1"/>
  <c r="E23" i="1"/>
  <c r="E29" i="1" s="1"/>
  <c r="E35" i="1" s="1"/>
  <c r="E42" i="1" s="1"/>
  <c r="E7" i="4" s="1"/>
  <c r="L24" i="4" s="1"/>
  <c r="F23" i="1"/>
  <c r="F29" i="1" s="1"/>
  <c r="F35" i="1" s="1"/>
  <c r="F42" i="1" s="1"/>
  <c r="F7" i="4" s="1"/>
  <c r="M24" i="4" s="1"/>
  <c r="C23" i="1"/>
  <c r="C29" i="1" s="1"/>
  <c r="C35" i="1" s="1"/>
  <c r="C42" i="1" s="1"/>
  <c r="C7" i="4" s="1"/>
  <c r="J24" i="4" s="1"/>
  <c r="D22" i="1"/>
  <c r="E22" i="1"/>
  <c r="E28" i="1" s="1"/>
  <c r="E34" i="1" s="1"/>
  <c r="E41" i="1" s="1"/>
  <c r="E6" i="4" s="1"/>
  <c r="L17" i="4" s="1"/>
  <c r="F22" i="1"/>
  <c r="F28" i="1" s="1"/>
  <c r="F34" i="1" s="1"/>
  <c r="F41" i="1" s="1"/>
  <c r="F6" i="4" s="1"/>
  <c r="M17" i="4" s="1"/>
  <c r="C22" i="1"/>
  <c r="C28" i="1" s="1"/>
  <c r="C34" i="1" s="1"/>
  <c r="C41" i="1" s="1"/>
  <c r="C6" i="4" s="1"/>
  <c r="J17" i="4" s="1"/>
  <c r="D21" i="1"/>
  <c r="D27" i="1" s="1"/>
  <c r="D33" i="1" s="1"/>
  <c r="D40" i="1" s="1"/>
  <c r="D5" i="4" s="1"/>
  <c r="K10" i="4" s="1"/>
  <c r="E21" i="1"/>
  <c r="F21" i="1"/>
  <c r="F27" i="1" s="1"/>
  <c r="F33" i="1" s="1"/>
  <c r="F40" i="1" s="1"/>
  <c r="F5" i="4" s="1"/>
  <c r="M10" i="4" s="1"/>
  <c r="C21" i="1"/>
  <c r="C27" i="1" s="1"/>
  <c r="C33" i="1" s="1"/>
  <c r="C40" i="1" s="1"/>
  <c r="C5" i="4" s="1"/>
  <c r="J10" i="4" s="1"/>
  <c r="D20" i="1"/>
  <c r="D26" i="1" s="1"/>
  <c r="D32" i="1" s="1"/>
  <c r="D39" i="1" s="1"/>
  <c r="D4" i="4" s="1"/>
  <c r="K3" i="4" s="1"/>
  <c r="E20" i="1"/>
  <c r="E26" i="1" s="1"/>
  <c r="E32" i="1" s="1"/>
  <c r="E39" i="1" s="1"/>
  <c r="E4" i="4" s="1"/>
  <c r="L3" i="4" s="1"/>
  <c r="F20" i="1"/>
  <c r="C20" i="1"/>
  <c r="J28" i="4" l="1"/>
  <c r="C32" i="4" s="1"/>
  <c r="J27" i="4"/>
  <c r="C25" i="4" s="1"/>
  <c r="M27" i="4"/>
  <c r="F25" i="4" s="1"/>
  <c r="M28" i="4"/>
  <c r="F32" i="4" s="1"/>
  <c r="K14" i="4"/>
  <c r="D30" i="4" s="1"/>
  <c r="K13" i="4"/>
  <c r="D23" i="4" s="1"/>
  <c r="J21" i="4"/>
  <c r="C31" i="4" s="1"/>
  <c r="J20" i="4"/>
  <c r="C24" i="4" s="1"/>
  <c r="M21" i="4"/>
  <c r="F31" i="4" s="1"/>
  <c r="M20" i="4"/>
  <c r="F24" i="4" s="1"/>
  <c r="I6" i="4"/>
  <c r="B22" i="4" s="1"/>
  <c r="I7" i="4"/>
  <c r="B29" i="4" s="1"/>
  <c r="I14" i="4"/>
  <c r="B30" i="4" s="1"/>
  <c r="I13" i="4"/>
  <c r="B23" i="4" s="1"/>
  <c r="I27" i="4"/>
  <c r="B25" i="4" s="1"/>
  <c r="I28" i="4"/>
  <c r="B32" i="4" s="1"/>
  <c r="L21" i="4"/>
  <c r="E31" i="4" s="1"/>
  <c r="L20" i="4"/>
  <c r="E24" i="4" s="1"/>
  <c r="L34" i="4"/>
  <c r="E26" i="4" s="1"/>
  <c r="L35" i="4"/>
  <c r="E33" i="4" s="1"/>
  <c r="J13" i="4"/>
  <c r="C23" i="4" s="1"/>
  <c r="J14" i="4"/>
  <c r="C30" i="4" s="1"/>
  <c r="M13" i="4"/>
  <c r="F23" i="4" s="1"/>
  <c r="M14" i="4"/>
  <c r="F30" i="4" s="1"/>
  <c r="L27" i="4"/>
  <c r="E25" i="4" s="1"/>
  <c r="L28" i="4"/>
  <c r="E32" i="4" s="1"/>
  <c r="L7" i="4"/>
  <c r="E29" i="4" s="1"/>
  <c r="L6" i="4"/>
  <c r="E22" i="4" s="1"/>
  <c r="K7" i="4"/>
  <c r="D29" i="4" s="1"/>
  <c r="K6" i="4"/>
  <c r="D22" i="4" s="1"/>
  <c r="M35" i="4"/>
  <c r="F33" i="4" s="1"/>
  <c r="M34" i="4"/>
  <c r="F26" i="4" s="1"/>
  <c r="K34" i="4"/>
  <c r="D26" i="4" s="1"/>
  <c r="K35" i="4"/>
  <c r="D33" i="4" s="1"/>
  <c r="K28" i="4"/>
  <c r="D32" i="4" s="1"/>
  <c r="K27" i="4"/>
  <c r="D25" i="4" s="1"/>
  <c r="J6" i="4"/>
  <c r="C22" i="4" s="1"/>
  <c r="J7" i="4"/>
  <c r="C29" i="4" s="1"/>
  <c r="K20" i="4"/>
  <c r="D24" i="4" s="1"/>
  <c r="K21" i="4"/>
  <c r="D31" i="4" s="1"/>
  <c r="J35" i="4"/>
  <c r="C33" i="4" s="1"/>
  <c r="J34" i="4"/>
  <c r="C26" i="4" s="1"/>
  <c r="I21" i="4"/>
  <c r="B31" i="4" s="1"/>
  <c r="I20" i="4"/>
  <c r="B24" i="4" s="1"/>
  <c r="L13" i="4"/>
  <c r="E23" i="4" s="1"/>
  <c r="L14" i="4"/>
  <c r="E30" i="4" s="1"/>
  <c r="M7" i="4"/>
  <c r="F29" i="4" s="1"/>
  <c r="M6" i="4"/>
  <c r="F22" i="4" s="1"/>
  <c r="C39" i="4" s="1"/>
  <c r="C40" i="4" s="1"/>
  <c r="C41" i="4" s="1"/>
  <c r="C42" i="4" s="1"/>
  <c r="C43" i="4" s="1"/>
  <c r="I35" i="4"/>
  <c r="B33" i="4" s="1"/>
  <c r="I34" i="4"/>
  <c r="B26" i="4" s="1"/>
</calcChain>
</file>

<file path=xl/sharedStrings.xml><?xml version="1.0" encoding="utf-8"?>
<sst xmlns="http://schemas.openxmlformats.org/spreadsheetml/2006/main" count="131" uniqueCount="38">
  <si>
    <t>1st</t>
  </si>
  <si>
    <t>C</t>
  </si>
  <si>
    <t xml:space="preserve">1st 2nd round </t>
  </si>
  <si>
    <t>F</t>
  </si>
  <si>
    <t>1st 3rd round</t>
  </si>
  <si>
    <t>1st 4th round</t>
  </si>
  <si>
    <t>1st 5th round</t>
  </si>
  <si>
    <t>G</t>
  </si>
  <si>
    <t>2nd</t>
  </si>
  <si>
    <t>3rd</t>
  </si>
  <si>
    <t>4th</t>
  </si>
  <si>
    <t>5th</t>
  </si>
  <si>
    <t>volume [ml]</t>
  </si>
  <si>
    <t>A(405) dilution factored in</t>
  </si>
  <si>
    <t>µM</t>
  </si>
  <si>
    <t>µmol</t>
  </si>
  <si>
    <t>5 mM ABTS in 1 ml</t>
  </si>
  <si>
    <t>5 µmol ABTS Gesamt</t>
  </si>
  <si>
    <t>D</t>
  </si>
  <si>
    <t>2nd replicate 2nd round</t>
  </si>
  <si>
    <t>A</t>
  </si>
  <si>
    <t>3rd round</t>
  </si>
  <si>
    <t>B</t>
  </si>
  <si>
    <t>dilution factored in</t>
  </si>
  <si>
    <t>E</t>
  </si>
  <si>
    <t>3rd replicate 2nd round</t>
  </si>
  <si>
    <t>R1</t>
  </si>
  <si>
    <t>R2</t>
  </si>
  <si>
    <t>R3</t>
  </si>
  <si>
    <t>STABWN</t>
  </si>
  <si>
    <t>Beads</t>
  </si>
  <si>
    <t>Binding efficiency [%]</t>
  </si>
  <si>
    <t>nmol UPO/100 mg beads</t>
  </si>
  <si>
    <t>µmol product</t>
  </si>
  <si>
    <t>time</t>
  </si>
  <si>
    <t>TON [µmol ABTS* µmolUPO-1]</t>
  </si>
  <si>
    <t>kcat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</si>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</sst>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left" indent="9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0" borderId="5" xfId="0" applyNumberFormat="1" applyBorder="1"/>
    <xf numFmtId="0" fontId="0" fillId="0" borderId="5" xfId="0" applyBorder="1"/>
    <xf numFmtId="0" fontId="0" fillId="0" borderId="6" xfId="0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500E6"/>
      <color rgb="FF55D303"/>
      <color rgb="FF006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'R1'!$B$38:$F$38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'R1'!$B$39:$F$39</c:f>
              <c:numCache>
                <c:formatCode>0.00</c:formatCode>
                <c:ptCount val="5"/>
                <c:pt idx="0">
                  <c:v>1.4913657770800628E-2</c:v>
                </c:pt>
                <c:pt idx="1">
                  <c:v>9.6362343014128729E-2</c:v>
                </c:pt>
                <c:pt idx="2">
                  <c:v>0.40384615384615391</c:v>
                </c:pt>
                <c:pt idx="3">
                  <c:v>1.1179417680533754</c:v>
                </c:pt>
                <c:pt idx="4">
                  <c:v>1.956828885400314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D3C-2D4C-AEF5-F154A3CEDCBC}"/>
            </c:ext>
          </c:extLst>
        </c:ser>
        <c:ser>
          <c:idx val="1"/>
          <c:order val="1"/>
          <c:tx>
            <c:v>2nd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'R1'!$B$38:$F$38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'R1'!$B$40:$F$40</c:f>
              <c:numCache>
                <c:formatCode>0.00</c:formatCode>
                <c:ptCount val="5"/>
                <c:pt idx="0">
                  <c:v>1.4913657770800628E-2</c:v>
                </c:pt>
                <c:pt idx="1">
                  <c:v>5.1161450156985859E-2</c:v>
                </c:pt>
                <c:pt idx="2">
                  <c:v>0.25</c:v>
                </c:pt>
                <c:pt idx="3">
                  <c:v>0.66633756868131855</c:v>
                </c:pt>
                <c:pt idx="4">
                  <c:v>1.3669544740973312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D3C-2D4C-AEF5-F154A3CEDCBC}"/>
            </c:ext>
          </c:extLst>
        </c:ser>
        <c:ser>
          <c:idx val="2"/>
          <c:order val="2"/>
          <c:tx>
            <c:v>3rd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'R1'!$B$38:$F$38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'R1'!$B$41:$F$41</c:f>
              <c:numCache>
                <c:formatCode>0.00</c:formatCode>
                <c:ptCount val="5"/>
                <c:pt idx="0">
                  <c:v>1.4913657770800628E-2</c:v>
                </c:pt>
                <c:pt idx="1">
                  <c:v>0.15149749803767662</c:v>
                </c:pt>
                <c:pt idx="2">
                  <c:v>0.47475961538461542</c:v>
                </c:pt>
                <c:pt idx="3">
                  <c:v>0.99175824175824168</c:v>
                </c:pt>
                <c:pt idx="4">
                  <c:v>1.6707221350078492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D3C-2D4C-AEF5-F154A3CEDCBC}"/>
            </c:ext>
          </c:extLst>
        </c:ser>
        <c:ser>
          <c:idx val="3"/>
          <c:order val="3"/>
          <c:tx>
            <c:v>4th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'R1'!$B$38:$F$38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'R1'!$B$42:$F$42</c:f>
              <c:numCache>
                <c:formatCode>0.00</c:formatCode>
                <c:ptCount val="5"/>
                <c:pt idx="0">
                  <c:v>1.4913657770800628E-2</c:v>
                </c:pt>
                <c:pt idx="1">
                  <c:v>0.1817969976452119</c:v>
                </c:pt>
                <c:pt idx="2">
                  <c:v>0.56490384615384626</c:v>
                </c:pt>
                <c:pt idx="3">
                  <c:v>0.98511700353218201</c:v>
                </c:pt>
                <c:pt idx="4">
                  <c:v>1.706043956043956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D3C-2D4C-AEF5-F154A3CEDCBC}"/>
            </c:ext>
          </c:extLst>
        </c:ser>
        <c:ser>
          <c:idx val="4"/>
          <c:order val="4"/>
          <c:tx>
            <c:v>5th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'R1'!$B$38:$F$38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'R1'!$B$43:$F$43</c:f>
              <c:numCache>
                <c:formatCode>0.00</c:formatCode>
                <c:ptCount val="5"/>
                <c:pt idx="0">
                  <c:v>1.4913657770800628E-2</c:v>
                </c:pt>
                <c:pt idx="1">
                  <c:v>0.22004390698587128</c:v>
                </c:pt>
                <c:pt idx="2">
                  <c:v>0.58413461538461542</c:v>
                </c:pt>
                <c:pt idx="3">
                  <c:v>1.0316056711145998</c:v>
                </c:pt>
                <c:pt idx="4">
                  <c:v>1.7378335949764523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D3C-2D4C-AEF5-F154A3CED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2996128"/>
        <c:axId val="1318984432"/>
      </c:scatterChart>
      <c:valAx>
        <c:axId val="1342996128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reaction time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8984432"/>
        <c:crosses val="autoZero"/>
        <c:crossBetween val="midCat"/>
      </c:valAx>
      <c:valAx>
        <c:axId val="131898443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ABTS*</a:t>
                </a:r>
                <a:r>
                  <a:rPr lang="de-DE" baseline="0"/>
                  <a:t> [µmol]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2996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'R1'!$B$38:$F$38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'R2'!$B$45:$F$45</c:f>
              <c:numCache>
                <c:formatCode>0.00</c:formatCode>
                <c:ptCount val="5"/>
                <c:pt idx="0">
                  <c:v>1.520800627943485E-2</c:v>
                </c:pt>
                <c:pt idx="1">
                  <c:v>7.9474097331240182E-2</c:v>
                </c:pt>
                <c:pt idx="2">
                  <c:v>0.3413461538461538</c:v>
                </c:pt>
                <c:pt idx="3">
                  <c:v>0.9519108124018838</c:v>
                </c:pt>
                <c:pt idx="4">
                  <c:v>1.9250392464678181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2F-2848-8E0D-5DF4E5F59108}"/>
            </c:ext>
          </c:extLst>
        </c:ser>
        <c:ser>
          <c:idx val="1"/>
          <c:order val="1"/>
          <c:tx>
            <c:v>2nd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'R1'!$B$38:$F$38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'R2'!$B$46:$F$46</c:f>
              <c:numCache>
                <c:formatCode>0.00</c:formatCode>
                <c:ptCount val="5"/>
                <c:pt idx="0">
                  <c:v>1.520800627943485E-2</c:v>
                </c:pt>
                <c:pt idx="1">
                  <c:v>4.7684458398744106E-2</c:v>
                </c:pt>
                <c:pt idx="2">
                  <c:v>0.17187499999999997</c:v>
                </c:pt>
                <c:pt idx="3">
                  <c:v>0.44053546899529045</c:v>
                </c:pt>
                <c:pt idx="4">
                  <c:v>0.83712715855572983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2F-2848-8E0D-5DF4E5F59108}"/>
            </c:ext>
          </c:extLst>
        </c:ser>
        <c:ser>
          <c:idx val="2"/>
          <c:order val="2"/>
          <c:tx>
            <c:v>3rd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'R1'!$B$38:$F$38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'R2'!$B$47:$F$47</c:f>
              <c:numCache>
                <c:formatCode>0.00</c:formatCode>
                <c:ptCount val="5"/>
                <c:pt idx="0">
                  <c:v>1.520800627943485E-2</c:v>
                </c:pt>
                <c:pt idx="1">
                  <c:v>0.1281519819466248</c:v>
                </c:pt>
                <c:pt idx="2">
                  <c:v>0.37980769230769235</c:v>
                </c:pt>
                <c:pt idx="3">
                  <c:v>0.81465855572998414</c:v>
                </c:pt>
                <c:pt idx="4">
                  <c:v>1.2751177394034536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2F-2848-8E0D-5DF4E5F59108}"/>
            </c:ext>
          </c:extLst>
        </c:ser>
        <c:ser>
          <c:idx val="3"/>
          <c:order val="3"/>
          <c:tx>
            <c:v>4th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'R2'!$B$44:$F$44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'R2'!$B$48:$F$48</c:f>
              <c:numCache>
                <c:formatCode>0.00</c:formatCode>
                <c:ptCount val="5"/>
                <c:pt idx="0">
                  <c:v>1.520800627943485E-2</c:v>
                </c:pt>
                <c:pt idx="1">
                  <c:v>0.14007309654631081</c:v>
                </c:pt>
                <c:pt idx="2">
                  <c:v>0.38701923076923073</c:v>
                </c:pt>
                <c:pt idx="3">
                  <c:v>0.72168122056514916</c:v>
                </c:pt>
                <c:pt idx="4">
                  <c:v>1.1197017268445841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2F-2848-8E0D-5DF4E5F59108}"/>
            </c:ext>
          </c:extLst>
        </c:ser>
        <c:ser>
          <c:idx val="4"/>
          <c:order val="4"/>
          <c:tx>
            <c:v>5th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'R1'!$B$38:$F$38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'R2'!$B$49:$F$49</c:f>
              <c:numCache>
                <c:formatCode>0.00</c:formatCode>
                <c:ptCount val="5"/>
                <c:pt idx="0">
                  <c:v>1.520800627943485E-2</c:v>
                </c:pt>
                <c:pt idx="1">
                  <c:v>0.11921114599686028</c:v>
                </c:pt>
                <c:pt idx="2">
                  <c:v>0.29086538461538464</c:v>
                </c:pt>
                <c:pt idx="3">
                  <c:v>0.55122277276295129</c:v>
                </c:pt>
                <c:pt idx="4">
                  <c:v>0.85125588697017274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32F-2848-8E0D-5DF4E5F59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2996128"/>
        <c:axId val="1318984432"/>
      </c:scatterChart>
      <c:valAx>
        <c:axId val="1342996128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reaction time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8984432"/>
        <c:crosses val="autoZero"/>
        <c:crossBetween val="midCat"/>
      </c:valAx>
      <c:valAx>
        <c:axId val="131898443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ABTS*</a:t>
                </a:r>
                <a:r>
                  <a:rPr lang="de-DE" baseline="0"/>
                  <a:t> [µmol]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2996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1st</c:v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Mean!$B$29:$F$29</c:f>
                <c:numCache>
                  <c:formatCode>General</c:formatCode>
                  <c:ptCount val="5"/>
                  <c:pt idx="0">
                    <c:v>4.5553336856306011E-4</c:v>
                  </c:pt>
                  <c:pt idx="1">
                    <c:v>2.3288494714382206E-2</c:v>
                  </c:pt>
                  <c:pt idx="2">
                    <c:v>2.91836119414653E-2</c:v>
                  </c:pt>
                  <c:pt idx="3">
                    <c:v>7.0770661034336199E-2</c:v>
                  </c:pt>
                  <c:pt idx="4">
                    <c:v>0.10157028332585419</c:v>
                  </c:pt>
                </c:numCache>
              </c:numRef>
            </c:plus>
            <c:minus>
              <c:numRef>
                <c:f>Mean!$B$29:$F$29</c:f>
                <c:numCache>
                  <c:formatCode>General</c:formatCode>
                  <c:ptCount val="5"/>
                  <c:pt idx="0">
                    <c:v>4.5553336856306011E-4</c:v>
                  </c:pt>
                  <c:pt idx="1">
                    <c:v>2.3288494714382206E-2</c:v>
                  </c:pt>
                  <c:pt idx="2">
                    <c:v>2.91836119414653E-2</c:v>
                  </c:pt>
                  <c:pt idx="3">
                    <c:v>7.0770661034336199E-2</c:v>
                  </c:pt>
                  <c:pt idx="4">
                    <c:v>0.10157028332585419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Mean!$B$21:$F$21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Mean!$B$22:$F$22</c:f>
              <c:numCache>
                <c:formatCode>0.00</c:formatCode>
                <c:ptCount val="5"/>
                <c:pt idx="0">
                  <c:v>1.5371533228676085E-2</c:v>
                </c:pt>
                <c:pt idx="1">
                  <c:v>0.10364746860282574</c:v>
                </c:pt>
                <c:pt idx="2">
                  <c:v>0.38261217948717952</c:v>
                </c:pt>
                <c:pt idx="3">
                  <c:v>1.0205369407378335</c:v>
                </c:pt>
                <c:pt idx="4">
                  <c:v>1.8697017268445844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E7-F742-AFB1-14B664613DB3}"/>
            </c:ext>
          </c:extLst>
        </c:ser>
        <c:ser>
          <c:idx val="1"/>
          <c:order val="1"/>
          <c:tx>
            <c:v>2nd</c:v>
          </c:tx>
          <c:spPr>
            <a:ln w="19050" cap="rnd">
              <a:solidFill>
                <a:srgbClr val="E500E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500E6"/>
              </a:solidFill>
              <a:ln w="9525">
                <a:solidFill>
                  <a:srgbClr val="E500E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Mean!$B$30:$F$30</c:f>
                <c:numCache>
                  <c:formatCode>General</c:formatCode>
                  <c:ptCount val="5"/>
                  <c:pt idx="0">
                    <c:v>4.5553336856306011E-4</c:v>
                  </c:pt>
                  <c:pt idx="1">
                    <c:v>3.6800001889601423E-3</c:v>
                  </c:pt>
                  <c:pt idx="2">
                    <c:v>3.2345405275543748E-2</c:v>
                  </c:pt>
                  <c:pt idx="3">
                    <c:v>9.552513114147515E-2</c:v>
                  </c:pt>
                  <c:pt idx="4">
                    <c:v>0.22536564386544261</c:v>
                  </c:pt>
                </c:numCache>
              </c:numRef>
            </c:plus>
            <c:minus>
              <c:numRef>
                <c:f>Mean!$B$30:$F$30</c:f>
                <c:numCache>
                  <c:formatCode>General</c:formatCode>
                  <c:ptCount val="5"/>
                  <c:pt idx="0">
                    <c:v>4.5553336856306011E-4</c:v>
                  </c:pt>
                  <c:pt idx="1">
                    <c:v>3.6800001889601423E-3</c:v>
                  </c:pt>
                  <c:pt idx="2">
                    <c:v>3.2345405275543748E-2</c:v>
                  </c:pt>
                  <c:pt idx="3">
                    <c:v>9.552513114147515E-2</c:v>
                  </c:pt>
                  <c:pt idx="4">
                    <c:v>0.22536564386544261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Mean!$B$21:$F$21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Mean!$B$23:$F$23</c:f>
              <c:numCache>
                <c:formatCode>0.00</c:formatCode>
                <c:ptCount val="5"/>
                <c:pt idx="0">
                  <c:v>1.5371533228676085E-2</c:v>
                </c:pt>
                <c:pt idx="1">
                  <c:v>5.182373430141287E-2</c:v>
                </c:pt>
                <c:pt idx="2">
                  <c:v>0.20713141025641027</c:v>
                </c:pt>
                <c:pt idx="3">
                  <c:v>0.53572655023547877</c:v>
                </c:pt>
                <c:pt idx="4">
                  <c:v>1.0572998430141285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E7-F742-AFB1-14B664613DB3}"/>
            </c:ext>
          </c:extLst>
        </c:ser>
        <c:ser>
          <c:idx val="2"/>
          <c:order val="2"/>
          <c:tx>
            <c:v>3rd</c:v>
          </c:tx>
          <c:spPr>
            <a:ln w="19050" cap="rnd">
              <a:solidFill>
                <a:srgbClr val="0068E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68E0"/>
              </a:solidFill>
              <a:ln w="9525">
                <a:solidFill>
                  <a:srgbClr val="0068E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Mean!$B$31:$F$31</c:f>
                <c:numCache>
                  <c:formatCode>General</c:formatCode>
                  <c:ptCount val="5"/>
                  <c:pt idx="0">
                    <c:v>4.5553336856306011E-4</c:v>
                  </c:pt>
                  <c:pt idx="1">
                    <c:v>9.8427768491942211E-3</c:v>
                  </c:pt>
                  <c:pt idx="2">
                    <c:v>3.8773275919664132E-2</c:v>
                  </c:pt>
                  <c:pt idx="3">
                    <c:v>9.3625146671601905E-2</c:v>
                  </c:pt>
                  <c:pt idx="4">
                    <c:v>0.16192485745375393</c:v>
                  </c:pt>
                </c:numCache>
              </c:numRef>
            </c:plus>
            <c:minus>
              <c:numRef>
                <c:f>Mean!$B$31:$F$31</c:f>
                <c:numCache>
                  <c:formatCode>General</c:formatCode>
                  <c:ptCount val="5"/>
                  <c:pt idx="0">
                    <c:v>4.5553336856306011E-4</c:v>
                  </c:pt>
                  <c:pt idx="1">
                    <c:v>9.8427768491942211E-3</c:v>
                  </c:pt>
                  <c:pt idx="2">
                    <c:v>3.8773275919664132E-2</c:v>
                  </c:pt>
                  <c:pt idx="3">
                    <c:v>9.3625146671601905E-2</c:v>
                  </c:pt>
                  <c:pt idx="4">
                    <c:v>0.16192485745375393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Mean!$B$21:$F$21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Mean!$B$24:$F$24</c:f>
              <c:numCache>
                <c:formatCode>0.00</c:formatCode>
                <c:ptCount val="5"/>
                <c:pt idx="0">
                  <c:v>1.5371533228676085E-2</c:v>
                </c:pt>
                <c:pt idx="1">
                  <c:v>0.14156323587127159</c:v>
                </c:pt>
                <c:pt idx="2">
                  <c:v>0.42788461538461536</c:v>
                </c:pt>
                <c:pt idx="3">
                  <c:v>0.86114722331240179</c:v>
                </c:pt>
                <c:pt idx="4">
                  <c:v>1.464678178963893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E7-F742-AFB1-14B664613DB3}"/>
            </c:ext>
          </c:extLst>
        </c:ser>
        <c:ser>
          <c:idx val="3"/>
          <c:order val="3"/>
          <c:tx>
            <c:v>4th</c:v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Mean!$B$32:$F$32</c:f>
                <c:numCache>
                  <c:formatCode>General</c:formatCode>
                  <c:ptCount val="5"/>
                  <c:pt idx="0">
                    <c:v>4.5553336856306011E-4</c:v>
                  </c:pt>
                  <c:pt idx="1">
                    <c:v>1.9110369364881617E-2</c:v>
                  </c:pt>
                  <c:pt idx="2">
                    <c:v>9.5330677837286534E-2</c:v>
                  </c:pt>
                  <c:pt idx="3">
                    <c:v>0.14244251408473307</c:v>
                  </c:pt>
                  <c:pt idx="4">
                    <c:v>0.29254391876570157</c:v>
                  </c:pt>
                </c:numCache>
              </c:numRef>
            </c:plus>
            <c:minus>
              <c:numRef>
                <c:f>Mean!$B$32:$F$32</c:f>
                <c:numCache>
                  <c:formatCode>General</c:formatCode>
                  <c:ptCount val="5"/>
                  <c:pt idx="0">
                    <c:v>4.5553336856306011E-4</c:v>
                  </c:pt>
                  <c:pt idx="1">
                    <c:v>1.9110369364881617E-2</c:v>
                  </c:pt>
                  <c:pt idx="2">
                    <c:v>9.5330677837286534E-2</c:v>
                  </c:pt>
                  <c:pt idx="3">
                    <c:v>0.14244251408473307</c:v>
                  </c:pt>
                  <c:pt idx="4">
                    <c:v>0.29254391876570157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Mean!$B$21:$F$21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Mean!$B$25:$F$25</c:f>
              <c:numCache>
                <c:formatCode>0.00</c:formatCode>
                <c:ptCount val="5"/>
                <c:pt idx="0">
                  <c:v>1.5371533228676085E-2</c:v>
                </c:pt>
                <c:pt idx="1">
                  <c:v>0.15480891875981159</c:v>
                </c:pt>
                <c:pt idx="2">
                  <c:v>0.43229166666666669</c:v>
                </c:pt>
                <c:pt idx="3">
                  <c:v>0.78735568746729456</c:v>
                </c:pt>
                <c:pt idx="4">
                  <c:v>1.2939560439560438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E7-F742-AFB1-14B664613DB3}"/>
            </c:ext>
          </c:extLst>
        </c:ser>
        <c:ser>
          <c:idx val="4"/>
          <c:order val="4"/>
          <c:tx>
            <c:v>5th</c:v>
          </c:tx>
          <c:spPr>
            <a:ln w="19050" cap="rnd">
              <a:solidFill>
                <a:srgbClr val="55D30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55D303"/>
              </a:solidFill>
              <a:ln w="9525">
                <a:solidFill>
                  <a:srgbClr val="55D30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Mean!$B$33:$F$33</c:f>
                <c:numCache>
                  <c:formatCode>General</c:formatCode>
                  <c:ptCount val="5"/>
                  <c:pt idx="0">
                    <c:v>4.5553336856306011E-4</c:v>
                  </c:pt>
                  <c:pt idx="1">
                    <c:v>4.1595583339963792E-2</c:v>
                  </c:pt>
                  <c:pt idx="2">
                    <c:v>0.12070004934029446</c:v>
                  </c:pt>
                  <c:pt idx="3">
                    <c:v>0.19885141759175151</c:v>
                  </c:pt>
                  <c:pt idx="4">
                    <c:v>0.38261139732120386</c:v>
                  </c:pt>
                </c:numCache>
              </c:numRef>
            </c:plus>
            <c:minus>
              <c:numRef>
                <c:f>Mean!$B$33:$F$33</c:f>
                <c:numCache>
                  <c:formatCode>General</c:formatCode>
                  <c:ptCount val="5"/>
                  <c:pt idx="0">
                    <c:v>4.5553336856306011E-4</c:v>
                  </c:pt>
                  <c:pt idx="1">
                    <c:v>4.1595583339963792E-2</c:v>
                  </c:pt>
                  <c:pt idx="2">
                    <c:v>0.12070004934029446</c:v>
                  </c:pt>
                  <c:pt idx="3">
                    <c:v>0.19885141759175151</c:v>
                  </c:pt>
                  <c:pt idx="4">
                    <c:v>0.38261139732120386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Mean!$B$21:$F$21</c:f>
              <c:numCache>
                <c:formatCode>General</c:formatCod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</c:numCache>
            </c:numRef>
          </c:xVal>
          <c:yVal>
            <c:numRef>
              <c:f>Mean!$B$26:$F$26</c:f>
              <c:numCache>
                <c:formatCode>0.00</c:formatCode>
                <c:ptCount val="5"/>
                <c:pt idx="0">
                  <c:v>1.5371533228676085E-2</c:v>
                </c:pt>
                <c:pt idx="1">
                  <c:v>0.16540546507064363</c:v>
                </c:pt>
                <c:pt idx="2">
                  <c:v>0.42668269230769229</c:v>
                </c:pt>
                <c:pt idx="3">
                  <c:v>0.76816988814756682</c:v>
                </c:pt>
                <c:pt idx="4">
                  <c:v>1.206828885400314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E7-F742-AFB1-14B664613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857760"/>
        <c:axId val="1349391648"/>
      </c:scatterChart>
      <c:valAx>
        <c:axId val="1301857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>
                    <a:solidFill>
                      <a:schemeClr val="tx1"/>
                    </a:solidFill>
                  </a:rPr>
                  <a:t>reaction 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9391648"/>
        <c:crosses val="autoZero"/>
        <c:crossBetween val="midCat"/>
      </c:valAx>
      <c:valAx>
        <c:axId val="13493916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 baseline="0">
                    <a:solidFill>
                      <a:schemeClr val="tx1"/>
                    </a:solidFill>
                  </a:rPr>
                  <a:t>ABTS* [µmol]</a:t>
                </a:r>
                <a:endParaRPr lang="de-DE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1857760"/>
        <c:crosses val="autoZero"/>
        <c:crossBetween val="midCat"/>
        <c:majorUnit val="0.4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3758787975535437"/>
          <c:y val="0.9060733280215244"/>
          <c:w val="0.36867683106037136"/>
          <c:h val="4.9726048946911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7.795495289377187E-2"/>
                  <c:y val="7.956556306728906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Mean!$D$38:$D$43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0.10157028332585419</c:v>
                  </c:pt>
                  <c:pt idx="2">
                    <c:v>0.22536564386544261</c:v>
                  </c:pt>
                  <c:pt idx="3">
                    <c:v>0.16192485745375393</c:v>
                  </c:pt>
                  <c:pt idx="4">
                    <c:v>0.29254391876570157</c:v>
                  </c:pt>
                  <c:pt idx="5">
                    <c:v>0.38261139732120386</c:v>
                  </c:pt>
                </c:numCache>
              </c:numRef>
            </c:plus>
            <c:minus>
              <c:numRef>
                <c:f>Mean!$D$38:$D$43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0.10157028332585419</c:v>
                  </c:pt>
                  <c:pt idx="2">
                    <c:v>0.22536564386544261</c:v>
                  </c:pt>
                  <c:pt idx="3">
                    <c:v>0.16192485745375393</c:v>
                  </c:pt>
                  <c:pt idx="4">
                    <c:v>0.29254391876570157</c:v>
                  </c:pt>
                  <c:pt idx="5">
                    <c:v>0.38261139732120386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Mean!$B$38:$B$43</c:f>
              <c:numCache>
                <c:formatCode>General</c:formatCode>
                <c:ptCount val="6"/>
                <c:pt idx="0">
                  <c:v>0</c:v>
                </c:pt>
                <c:pt idx="1">
                  <c:v>120</c:v>
                </c:pt>
                <c:pt idx="2">
                  <c:v>240</c:v>
                </c:pt>
                <c:pt idx="3">
                  <c:v>360</c:v>
                </c:pt>
                <c:pt idx="4">
                  <c:v>480</c:v>
                </c:pt>
                <c:pt idx="5">
                  <c:v>600</c:v>
                </c:pt>
              </c:numCache>
            </c:numRef>
          </c:xVal>
          <c:yVal>
            <c:numRef>
              <c:f>Mean!$C$38:$C$43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1.8697017268445844</c:v>
                </c:pt>
                <c:pt idx="2">
                  <c:v>2.9270015698587128</c:v>
                </c:pt>
                <c:pt idx="3">
                  <c:v>4.3916797488226056</c:v>
                </c:pt>
                <c:pt idx="4">
                  <c:v>5.6856357927786494</c:v>
                </c:pt>
                <c:pt idx="5">
                  <c:v>6.8924646781789631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BD-DC4C-95D4-959998267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857760"/>
        <c:axId val="1349391648"/>
      </c:scatterChart>
      <c:valAx>
        <c:axId val="1301857760"/>
        <c:scaling>
          <c:orientation val="minMax"/>
          <c:max val="62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>
                    <a:solidFill>
                      <a:schemeClr val="tx1"/>
                    </a:solidFill>
                  </a:rPr>
                  <a:t>reaction 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9391648"/>
        <c:crosses val="autoZero"/>
        <c:crossBetween val="midCat"/>
      </c:valAx>
      <c:valAx>
        <c:axId val="1349391648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>
                    <a:solidFill>
                      <a:schemeClr val="tx1"/>
                    </a:solidFill>
                  </a:rPr>
                  <a:t>accumulated ABTS*</a:t>
                </a:r>
                <a:r>
                  <a:rPr lang="de-DE" b="1" baseline="0">
                    <a:solidFill>
                      <a:schemeClr val="tx1"/>
                    </a:solidFill>
                  </a:rPr>
                  <a:t> [µmol]</a:t>
                </a:r>
                <a:endParaRPr lang="de-DE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0185776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596900</xdr:colOff>
      <xdr:row>18</xdr:row>
      <xdr:rowOff>50800</xdr:rowOff>
    </xdr:from>
    <xdr:to>
      <xdr:col>13</xdr:col>
      <xdr:colOff>88900</xdr:colOff>
      <xdr:row>33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D39F4C7-3D29-F64B-A246-88149928A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39</xdr:row>
      <xdr:rowOff>0</xdr:rowOff>
    </xdr:from>
    <xdr:to>
      <xdr:col>13</xdr:col>
      <xdr:colOff>317500</xdr:colOff>
      <xdr:row>53</xdr:row>
      <xdr:rowOff>190500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7D63275-1F99-4541-9BC7-0DE61F901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292909</xdr:colOff>
      <xdr:row>6</xdr:row>
      <xdr:rowOff>67553</xdr:rowOff>
    </xdr:from>
    <xdr:to>
      <xdr:col>24</xdr:col>
      <xdr:colOff>405318</xdr:colOff>
      <xdr:row>27</xdr:row>
      <xdr:rowOff>108085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AD89416-8104-CB4C-AB62-4CDD14448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243193</xdr:colOff>
      <xdr:row>28</xdr:row>
      <xdr:rowOff>54041</xdr:rowOff>
    </xdr:from>
    <xdr:to>
      <xdr:col>22</xdr:col>
      <xdr:colOff>405319</xdr:colOff>
      <xdr:row>46</xdr:row>
      <xdr:rowOff>54041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C610269-9A4C-DC4C-8860-52A45D122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01FF-5503-694F-ACE0-34B5B47BC23A}">
  <dimension ref="A1:L43"/>
  <sheetViews>
    <sheetView topLeftCell="A18" workbookViewId="0">
      <selection activeCell="A20" sqref="A20:A24"/>
    </sheetView>
  </sheetViews>
  <sheetFormatPr baseColWidth="10" defaultRowHeight="16" x14ac:dyDescent="0.2"/>
  <cols>
    <col min="2" max="3" width="14.1640625" bestFit="1" customWidth="1"/>
    <col min="4" max="6" width="15.1640625" bestFit="1" customWidth="1"/>
  </cols>
  <sheetData>
    <row r="1" spans="1:9" x14ac:dyDescent="0.2">
      <c r="A1" t="s">
        <v>0</v>
      </c>
    </row>
    <row r="2" spans="1:9" x14ac:dyDescent="0.2">
      <c r="B2">
        <v>0</v>
      </c>
      <c r="C2">
        <v>30</v>
      </c>
      <c r="D2">
        <v>60</v>
      </c>
      <c r="E2">
        <v>90</v>
      </c>
      <c r="F2">
        <v>120</v>
      </c>
    </row>
    <row r="3" spans="1:9" x14ac:dyDescent="0.2">
      <c r="A3" t="s">
        <v>1</v>
      </c>
      <c r="B3">
        <v>0.152</v>
      </c>
      <c r="C3">
        <v>0.19400000000000001</v>
      </c>
      <c r="D3">
        <v>0.33600000000000002</v>
      </c>
      <c r="E3">
        <v>0.505</v>
      </c>
      <c r="F3">
        <v>0.55400000000000005</v>
      </c>
    </row>
    <row r="4" spans="1:9" x14ac:dyDescent="0.2">
      <c r="A4" t="s">
        <v>2</v>
      </c>
    </row>
    <row r="5" spans="1:9" x14ac:dyDescent="0.2">
      <c r="B5">
        <v>30</v>
      </c>
      <c r="C5">
        <v>60</v>
      </c>
      <c r="D5">
        <v>90</v>
      </c>
      <c r="E5">
        <v>120</v>
      </c>
    </row>
    <row r="6" spans="1:9" x14ac:dyDescent="0.2">
      <c r="A6" t="s">
        <v>3</v>
      </c>
      <c r="B6">
        <v>0.10299999999999999</v>
      </c>
      <c r="C6">
        <v>0.20799999999999999</v>
      </c>
      <c r="D6">
        <v>0.30099999999999999</v>
      </c>
      <c r="E6">
        <v>0.38700000000000001</v>
      </c>
      <c r="I6" t="s">
        <v>16</v>
      </c>
    </row>
    <row r="7" spans="1:9" x14ac:dyDescent="0.2">
      <c r="A7" t="s">
        <v>4</v>
      </c>
      <c r="I7" t="s">
        <v>17</v>
      </c>
    </row>
    <row r="8" spans="1:9" x14ac:dyDescent="0.2">
      <c r="B8">
        <v>30</v>
      </c>
      <c r="C8">
        <v>60</v>
      </c>
      <c r="D8">
        <v>90</v>
      </c>
      <c r="E8">
        <v>120</v>
      </c>
    </row>
    <row r="9" spans="1:9" x14ac:dyDescent="0.2">
      <c r="A9" t="s">
        <v>3</v>
      </c>
      <c r="B9">
        <v>0.30499999999999999</v>
      </c>
      <c r="C9">
        <v>0.39500000000000002</v>
      </c>
      <c r="D9">
        <v>0.44800000000000001</v>
      </c>
      <c r="E9">
        <v>0.47299999999999998</v>
      </c>
    </row>
    <row r="10" spans="1:9" x14ac:dyDescent="0.2">
      <c r="A10" t="s">
        <v>5</v>
      </c>
    </row>
    <row r="11" spans="1:9" x14ac:dyDescent="0.2">
      <c r="B11">
        <v>30</v>
      </c>
      <c r="C11">
        <v>60</v>
      </c>
      <c r="D11">
        <v>90</v>
      </c>
      <c r="E11">
        <v>120</v>
      </c>
    </row>
    <row r="12" spans="1:9" x14ac:dyDescent="0.2">
      <c r="A12" t="s">
        <v>3</v>
      </c>
      <c r="B12">
        <v>0.36599999999999999</v>
      </c>
      <c r="C12">
        <v>0.47</v>
      </c>
      <c r="D12">
        <v>0.44500000000000001</v>
      </c>
      <c r="E12">
        <v>0.48299999999999998</v>
      </c>
    </row>
    <row r="13" spans="1:9" x14ac:dyDescent="0.2">
      <c r="A13" t="s">
        <v>6</v>
      </c>
    </row>
    <row r="14" spans="1:9" x14ac:dyDescent="0.2">
      <c r="B14">
        <v>30</v>
      </c>
      <c r="C14">
        <v>60</v>
      </c>
      <c r="D14">
        <v>90</v>
      </c>
      <c r="E14">
        <v>120</v>
      </c>
    </row>
    <row r="15" spans="1:9" x14ac:dyDescent="0.2">
      <c r="A15" t="s">
        <v>7</v>
      </c>
      <c r="B15">
        <v>0.443</v>
      </c>
      <c r="C15">
        <v>0.48599999999999999</v>
      </c>
      <c r="D15">
        <v>0.46600000000000003</v>
      </c>
      <c r="E15">
        <v>0.49199999999999999</v>
      </c>
    </row>
    <row r="18" spans="1:12" x14ac:dyDescent="0.2">
      <c r="A18" t="s">
        <v>12</v>
      </c>
      <c r="B18">
        <v>1</v>
      </c>
      <c r="C18">
        <v>2.25</v>
      </c>
      <c r="D18">
        <v>3.5</v>
      </c>
      <c r="E18">
        <v>4.75</v>
      </c>
      <c r="F18">
        <v>6</v>
      </c>
      <c r="H18" s="14"/>
      <c r="I18" s="14"/>
      <c r="J18" s="14"/>
      <c r="K18" s="14"/>
      <c r="L18" s="14"/>
    </row>
    <row r="19" spans="1:12" x14ac:dyDescent="0.2">
      <c r="B19">
        <v>0</v>
      </c>
      <c r="C19">
        <v>30</v>
      </c>
      <c r="D19">
        <v>60</v>
      </c>
      <c r="E19">
        <v>90</v>
      </c>
      <c r="F19">
        <v>120</v>
      </c>
    </row>
    <row r="20" spans="1:12" x14ac:dyDescent="0.2">
      <c r="A20" t="s">
        <v>0</v>
      </c>
      <c r="B20">
        <f>B3</f>
        <v>0.152</v>
      </c>
      <c r="C20">
        <f>C3</f>
        <v>0.19400000000000001</v>
      </c>
      <c r="D20">
        <f>D3</f>
        <v>0.33600000000000002</v>
      </c>
      <c r="E20">
        <f>E3</f>
        <v>0.505</v>
      </c>
      <c r="F20">
        <f>F3</f>
        <v>0.55400000000000005</v>
      </c>
    </row>
    <row r="21" spans="1:12" x14ac:dyDescent="0.2">
      <c r="A21" t="s">
        <v>8</v>
      </c>
      <c r="B21">
        <f>B3</f>
        <v>0.152</v>
      </c>
      <c r="C21">
        <f>B6</f>
        <v>0.10299999999999999</v>
      </c>
      <c r="D21">
        <f>C6</f>
        <v>0.20799999999999999</v>
      </c>
      <c r="E21">
        <f>D6</f>
        <v>0.30099999999999999</v>
      </c>
      <c r="F21">
        <f>E6</f>
        <v>0.38700000000000001</v>
      </c>
    </row>
    <row r="22" spans="1:12" x14ac:dyDescent="0.2">
      <c r="A22" t="s">
        <v>9</v>
      </c>
      <c r="B22">
        <f>B3</f>
        <v>0.152</v>
      </c>
      <c r="C22">
        <f>B9</f>
        <v>0.30499999999999999</v>
      </c>
      <c r="D22">
        <f>C9</f>
        <v>0.39500000000000002</v>
      </c>
      <c r="E22">
        <f>D9</f>
        <v>0.44800000000000001</v>
      </c>
      <c r="F22">
        <f>E9</f>
        <v>0.47299999999999998</v>
      </c>
    </row>
    <row r="23" spans="1:12" x14ac:dyDescent="0.2">
      <c r="A23" t="s">
        <v>10</v>
      </c>
      <c r="B23">
        <f>B3</f>
        <v>0.152</v>
      </c>
      <c r="C23">
        <f>B12</f>
        <v>0.36599999999999999</v>
      </c>
      <c r="D23">
        <f>C12</f>
        <v>0.47</v>
      </c>
      <c r="E23">
        <f>D12</f>
        <v>0.44500000000000001</v>
      </c>
      <c r="F23">
        <f>E12</f>
        <v>0.48299999999999998</v>
      </c>
    </row>
    <row r="24" spans="1:12" x14ac:dyDescent="0.2">
      <c r="A24" t="s">
        <v>11</v>
      </c>
      <c r="B24">
        <f>B3</f>
        <v>0.152</v>
      </c>
      <c r="C24">
        <f>B15</f>
        <v>0.443</v>
      </c>
      <c r="D24">
        <f>C15</f>
        <v>0.48599999999999999</v>
      </c>
      <c r="E24">
        <f>D15</f>
        <v>0.46600000000000003</v>
      </c>
      <c r="F24">
        <f>E15</f>
        <v>0.49199999999999999</v>
      </c>
    </row>
    <row r="25" spans="1:12" x14ac:dyDescent="0.2">
      <c r="B25" s="14" t="s">
        <v>13</v>
      </c>
      <c r="C25" s="14"/>
      <c r="D25" s="14"/>
      <c r="E25" s="14"/>
      <c r="F25" s="14"/>
      <c r="H25" s="14"/>
      <c r="I25" s="14"/>
      <c r="J25" s="14"/>
      <c r="K25" s="14"/>
      <c r="L25" s="14"/>
    </row>
    <row r="26" spans="1:12" x14ac:dyDescent="0.2">
      <c r="B26">
        <f>B20</f>
        <v>0.152</v>
      </c>
      <c r="C26">
        <f>C20*2.25</f>
        <v>0.4365</v>
      </c>
      <c r="D26">
        <f>D20*3.5</f>
        <v>1.1760000000000002</v>
      </c>
      <c r="E26">
        <f>E20*4.75</f>
        <v>2.3987500000000002</v>
      </c>
      <c r="F26">
        <f>F20*6</f>
        <v>3.3240000000000003</v>
      </c>
    </row>
    <row r="27" spans="1:12" x14ac:dyDescent="0.2">
      <c r="B27">
        <f t="shared" ref="B27:B30" si="0">B21</f>
        <v>0.152</v>
      </c>
      <c r="C27">
        <f t="shared" ref="C27:C30" si="1">C21*2.25</f>
        <v>0.23174999999999998</v>
      </c>
      <c r="D27">
        <f t="shared" ref="D27:D30" si="2">D21*3.5</f>
        <v>0.72799999999999998</v>
      </c>
      <c r="E27">
        <f t="shared" ref="E27:E30" si="3">E21*4.75</f>
        <v>1.4297499999999999</v>
      </c>
      <c r="F27">
        <f t="shared" ref="F27:F30" si="4">F21*6</f>
        <v>2.3220000000000001</v>
      </c>
    </row>
    <row r="28" spans="1:12" x14ac:dyDescent="0.2">
      <c r="B28">
        <f t="shared" si="0"/>
        <v>0.152</v>
      </c>
      <c r="C28">
        <f t="shared" si="1"/>
        <v>0.68625000000000003</v>
      </c>
      <c r="D28">
        <f t="shared" si="2"/>
        <v>1.3825000000000001</v>
      </c>
      <c r="E28">
        <f t="shared" si="3"/>
        <v>2.1280000000000001</v>
      </c>
      <c r="F28">
        <f t="shared" si="4"/>
        <v>2.8380000000000001</v>
      </c>
    </row>
    <row r="29" spans="1:12" x14ac:dyDescent="0.2">
      <c r="B29">
        <f t="shared" si="0"/>
        <v>0.152</v>
      </c>
      <c r="C29">
        <f t="shared" si="1"/>
        <v>0.82350000000000001</v>
      </c>
      <c r="D29">
        <f t="shared" si="2"/>
        <v>1.645</v>
      </c>
      <c r="E29">
        <f t="shared" si="3"/>
        <v>2.11375</v>
      </c>
      <c r="F29">
        <f t="shared" si="4"/>
        <v>2.8979999999999997</v>
      </c>
    </row>
    <row r="30" spans="1:12" x14ac:dyDescent="0.2">
      <c r="B30">
        <f t="shared" si="0"/>
        <v>0.152</v>
      </c>
      <c r="C30">
        <f t="shared" si="1"/>
        <v>0.99675000000000002</v>
      </c>
      <c r="D30">
        <f t="shared" si="2"/>
        <v>1.7010000000000001</v>
      </c>
      <c r="E30">
        <f t="shared" si="3"/>
        <v>2.2135000000000002</v>
      </c>
      <c r="F30">
        <f t="shared" si="4"/>
        <v>2.952</v>
      </c>
    </row>
    <row r="31" spans="1:12" x14ac:dyDescent="0.2">
      <c r="B31" s="14" t="s">
        <v>14</v>
      </c>
      <c r="C31" s="14"/>
      <c r="D31" s="14"/>
      <c r="E31" s="14"/>
      <c r="F31" s="14"/>
    </row>
    <row r="32" spans="1:12" x14ac:dyDescent="0.2">
      <c r="B32" s="1">
        <f>(B26/(36.4*0.28))*1000</f>
        <v>14.913657770800627</v>
      </c>
      <c r="C32" s="1">
        <f>(C26/(36.4*0.28))*1000</f>
        <v>42.827708006279437</v>
      </c>
      <c r="D32" s="1">
        <f>(D26/(36.4*0.28))*1000</f>
        <v>115.3846153846154</v>
      </c>
      <c r="E32" s="1">
        <f t="shared" ref="E32:F32" si="5">(E26/(36.4*0.28))*1000</f>
        <v>235.35616169544744</v>
      </c>
      <c r="F32" s="1">
        <f t="shared" si="5"/>
        <v>326.138147566719</v>
      </c>
    </row>
    <row r="33" spans="1:6" x14ac:dyDescent="0.2">
      <c r="B33" s="1">
        <f t="shared" ref="B33:B36" si="6">(B27/(36.4*0.28))*1000</f>
        <v>14.913657770800627</v>
      </c>
      <c r="C33" s="1">
        <f t="shared" ref="C33:D36" si="7">(C27/(36.4*0.28))*1000</f>
        <v>22.738422291993718</v>
      </c>
      <c r="D33" s="1">
        <f t="shared" si="7"/>
        <v>71.428571428571431</v>
      </c>
      <c r="E33" s="1">
        <f t="shared" ref="E33:F33" si="8">(E27/(36.4*0.28))*1000</f>
        <v>140.28159340659337</v>
      </c>
      <c r="F33" s="1">
        <f t="shared" si="8"/>
        <v>227.82574568288854</v>
      </c>
    </row>
    <row r="34" spans="1:6" x14ac:dyDescent="0.2">
      <c r="B34" s="1">
        <f t="shared" si="6"/>
        <v>14.913657770800627</v>
      </c>
      <c r="C34" s="1">
        <f t="shared" si="7"/>
        <v>67.332221350078498</v>
      </c>
      <c r="D34" s="1">
        <f t="shared" si="7"/>
        <v>135.64560439560441</v>
      </c>
      <c r="E34" s="1">
        <f t="shared" ref="E34:F34" si="9">(E28/(36.4*0.28))*1000</f>
        <v>208.79120879120879</v>
      </c>
      <c r="F34" s="1">
        <f t="shared" si="9"/>
        <v>278.45368916797486</v>
      </c>
    </row>
    <row r="35" spans="1:6" x14ac:dyDescent="0.2">
      <c r="B35" s="1">
        <f t="shared" si="6"/>
        <v>14.913657770800627</v>
      </c>
      <c r="C35" s="1">
        <f t="shared" si="7"/>
        <v>80.798665620094184</v>
      </c>
      <c r="D35" s="1">
        <f t="shared" si="7"/>
        <v>161.40109890109892</v>
      </c>
      <c r="E35" s="1">
        <f t="shared" ref="E35:F35" si="10">(E29/(36.4*0.28))*1000</f>
        <v>207.39305337519622</v>
      </c>
      <c r="F35" s="1">
        <f t="shared" si="10"/>
        <v>284.34065934065933</v>
      </c>
    </row>
    <row r="36" spans="1:6" x14ac:dyDescent="0.2">
      <c r="B36" s="1">
        <f t="shared" si="6"/>
        <v>14.913657770800627</v>
      </c>
      <c r="C36" s="1">
        <f t="shared" si="7"/>
        <v>97.797291993720577</v>
      </c>
      <c r="D36" s="1">
        <f t="shared" si="7"/>
        <v>166.89560439560441</v>
      </c>
      <c r="E36" s="1">
        <f t="shared" ref="E36:F36" si="11">(E30/(36.4*0.28))*1000</f>
        <v>217.18014128728416</v>
      </c>
      <c r="F36" s="1">
        <f t="shared" si="11"/>
        <v>289.63893249607537</v>
      </c>
    </row>
    <row r="37" spans="1:6" x14ac:dyDescent="0.2">
      <c r="B37" s="14" t="s">
        <v>15</v>
      </c>
      <c r="C37" s="14"/>
      <c r="D37" s="14"/>
      <c r="E37" s="14"/>
      <c r="F37" s="14"/>
    </row>
    <row r="38" spans="1:6" x14ac:dyDescent="0.2">
      <c r="B38">
        <v>0</v>
      </c>
      <c r="C38">
        <v>30</v>
      </c>
      <c r="D38">
        <v>60</v>
      </c>
      <c r="E38">
        <v>90</v>
      </c>
      <c r="F38">
        <v>120</v>
      </c>
    </row>
    <row r="39" spans="1:6" x14ac:dyDescent="0.2">
      <c r="A39" t="s">
        <v>0</v>
      </c>
      <c r="B39" s="2">
        <f>B32*(1/1000)</f>
        <v>1.4913657770800628E-2</v>
      </c>
      <c r="C39" s="2">
        <f>C32*(2.25/1000)</f>
        <v>9.6362343014128729E-2</v>
      </c>
      <c r="D39" s="2">
        <f>D32*(3.5/1000)</f>
        <v>0.40384615384615391</v>
      </c>
      <c r="E39" s="2">
        <f>E32*(4.75/1000)</f>
        <v>1.1179417680533754</v>
      </c>
      <c r="F39" s="2">
        <f>F32*(6/1000)</f>
        <v>1.956828885400314</v>
      </c>
    </row>
    <row r="40" spans="1:6" x14ac:dyDescent="0.2">
      <c r="A40" t="s">
        <v>8</v>
      </c>
      <c r="B40" s="2">
        <f t="shared" ref="B40:B43" si="12">B33*(1/1000)</f>
        <v>1.4913657770800628E-2</v>
      </c>
      <c r="C40" s="2">
        <f t="shared" ref="C40:C43" si="13">C33*(2.25/1000)</f>
        <v>5.1161450156985859E-2</v>
      </c>
      <c r="D40" s="2">
        <f t="shared" ref="D40:D43" si="14">D33*(3.5/1000)</f>
        <v>0.25</v>
      </c>
      <c r="E40" s="2">
        <f t="shared" ref="E40:E43" si="15">E33*(4.75/1000)</f>
        <v>0.66633756868131855</v>
      </c>
      <c r="F40" s="2">
        <f t="shared" ref="F40:F43" si="16">F33*(6/1000)</f>
        <v>1.3669544740973312</v>
      </c>
    </row>
    <row r="41" spans="1:6" x14ac:dyDescent="0.2">
      <c r="A41" t="s">
        <v>9</v>
      </c>
      <c r="B41" s="2">
        <f t="shared" si="12"/>
        <v>1.4913657770800628E-2</v>
      </c>
      <c r="C41" s="2">
        <f t="shared" si="13"/>
        <v>0.15149749803767662</v>
      </c>
      <c r="D41" s="2">
        <f t="shared" si="14"/>
        <v>0.47475961538461542</v>
      </c>
      <c r="E41" s="2">
        <f t="shared" si="15"/>
        <v>0.99175824175824168</v>
      </c>
      <c r="F41" s="2">
        <f t="shared" si="16"/>
        <v>1.6707221350078492</v>
      </c>
    </row>
    <row r="42" spans="1:6" x14ac:dyDescent="0.2">
      <c r="A42" t="s">
        <v>10</v>
      </c>
      <c r="B42" s="2">
        <f t="shared" si="12"/>
        <v>1.4913657770800628E-2</v>
      </c>
      <c r="C42" s="2">
        <f t="shared" si="13"/>
        <v>0.1817969976452119</v>
      </c>
      <c r="D42" s="2">
        <f t="shared" si="14"/>
        <v>0.56490384615384626</v>
      </c>
      <c r="E42" s="2">
        <f t="shared" si="15"/>
        <v>0.98511700353218201</v>
      </c>
      <c r="F42" s="2">
        <f t="shared" si="16"/>
        <v>1.706043956043956</v>
      </c>
    </row>
    <row r="43" spans="1:6" x14ac:dyDescent="0.2">
      <c r="A43" t="s">
        <v>11</v>
      </c>
      <c r="B43" s="2">
        <f t="shared" si="12"/>
        <v>1.4913657770800628E-2</v>
      </c>
      <c r="C43" s="2">
        <f t="shared" si="13"/>
        <v>0.22004390698587128</v>
      </c>
      <c r="D43" s="2">
        <f t="shared" si="14"/>
        <v>0.58413461538461542</v>
      </c>
      <c r="E43" s="2">
        <f t="shared" si="15"/>
        <v>1.0316056711145998</v>
      </c>
      <c r="F43" s="2">
        <f t="shared" si="16"/>
        <v>1.7378335949764523</v>
      </c>
    </row>
  </sheetData>
  <mergeCells count="5">
    <mergeCell ref="B25:F25"/>
    <mergeCell ref="H18:L18"/>
    <mergeCell ref="H25:L25"/>
    <mergeCell ref="B31:F31"/>
    <mergeCell ref="B37:F37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84AFD-F453-6547-9B19-C3EBA6C5136E}">
  <dimension ref="A2:F49"/>
  <sheetViews>
    <sheetView workbookViewId="0">
      <selection activeCell="B39" sqref="B39"/>
    </sheetView>
  </sheetViews>
  <sheetFormatPr baseColWidth="10" defaultRowHeight="16" x14ac:dyDescent="0.2"/>
  <cols>
    <col min="2" max="3" width="19.33203125" bestFit="1" customWidth="1"/>
    <col min="4" max="6" width="20.33203125" bestFit="1" customWidth="1"/>
  </cols>
  <sheetData>
    <row r="2" spans="1:6" x14ac:dyDescent="0.2">
      <c r="A2" t="s">
        <v>8</v>
      </c>
    </row>
    <row r="3" spans="1:6" x14ac:dyDescent="0.2">
      <c r="B3">
        <v>0</v>
      </c>
      <c r="C3">
        <v>30</v>
      </c>
      <c r="D3">
        <v>60</v>
      </c>
      <c r="E3">
        <v>90</v>
      </c>
      <c r="F3">
        <v>120</v>
      </c>
    </row>
    <row r="4" spans="1:6" x14ac:dyDescent="0.2">
      <c r="A4" t="s">
        <v>18</v>
      </c>
      <c r="B4">
        <v>0.155</v>
      </c>
      <c r="C4">
        <v>0.16</v>
      </c>
      <c r="D4">
        <v>0.28399999999999997</v>
      </c>
      <c r="E4">
        <v>0.43</v>
      </c>
      <c r="F4">
        <v>0.54500000000000004</v>
      </c>
    </row>
    <row r="6" spans="1:6" x14ac:dyDescent="0.2">
      <c r="A6" t="s">
        <v>19</v>
      </c>
    </row>
    <row r="7" spans="1:6" x14ac:dyDescent="0.2">
      <c r="B7">
        <v>1</v>
      </c>
      <c r="C7">
        <v>2</v>
      </c>
      <c r="D7">
        <v>3</v>
      </c>
      <c r="E7">
        <v>4</v>
      </c>
    </row>
    <row r="8" spans="1:6" x14ac:dyDescent="0.2">
      <c r="A8" t="s">
        <v>20</v>
      </c>
      <c r="B8">
        <v>9.6000000000000002E-2</v>
      </c>
      <c r="C8">
        <v>0.14299999999999999</v>
      </c>
      <c r="D8">
        <v>0.19900000000000001</v>
      </c>
      <c r="E8">
        <v>0.23699999999999999</v>
      </c>
      <c r="F8">
        <v>405</v>
      </c>
    </row>
    <row r="10" spans="1:6" x14ac:dyDescent="0.2">
      <c r="A10" t="s">
        <v>21</v>
      </c>
    </row>
    <row r="11" spans="1:6" x14ac:dyDescent="0.2">
      <c r="B11">
        <v>5</v>
      </c>
      <c r="C11">
        <v>6</v>
      </c>
      <c r="D11">
        <v>7</v>
      </c>
      <c r="E11">
        <v>8</v>
      </c>
    </row>
    <row r="12" spans="1:6" x14ac:dyDescent="0.2">
      <c r="A12" t="s">
        <v>20</v>
      </c>
      <c r="B12">
        <v>0.25800000000000001</v>
      </c>
      <c r="C12">
        <v>0.316</v>
      </c>
      <c r="D12">
        <v>0.36799999999999999</v>
      </c>
      <c r="E12">
        <v>0.36099999999999999</v>
      </c>
      <c r="F12">
        <v>405</v>
      </c>
    </row>
    <row r="14" spans="1:6" x14ac:dyDescent="0.2">
      <c r="A14" t="s">
        <v>10</v>
      </c>
    </row>
    <row r="15" spans="1:6" x14ac:dyDescent="0.2">
      <c r="B15">
        <v>9</v>
      </c>
      <c r="C15">
        <v>10</v>
      </c>
      <c r="D15">
        <v>11</v>
      </c>
      <c r="E15">
        <v>12</v>
      </c>
    </row>
    <row r="16" spans="1:6" x14ac:dyDescent="0.2">
      <c r="A16" t="s">
        <v>20</v>
      </c>
      <c r="B16">
        <v>0.28199999999999997</v>
      </c>
      <c r="C16">
        <v>0.32200000000000001</v>
      </c>
      <c r="D16">
        <v>0.32600000000000001</v>
      </c>
      <c r="E16">
        <v>0.317</v>
      </c>
      <c r="F16">
        <v>405</v>
      </c>
    </row>
    <row r="18" spans="1:6" x14ac:dyDescent="0.2">
      <c r="A18" t="s">
        <v>11</v>
      </c>
    </row>
    <row r="19" spans="1:6" x14ac:dyDescent="0.2">
      <c r="B19">
        <v>1</v>
      </c>
      <c r="C19">
        <v>2</v>
      </c>
      <c r="D19">
        <v>3</v>
      </c>
      <c r="E19">
        <v>4</v>
      </c>
    </row>
    <row r="20" spans="1:6" x14ac:dyDescent="0.2">
      <c r="A20" t="s">
        <v>22</v>
      </c>
      <c r="B20">
        <v>0.24</v>
      </c>
      <c r="C20">
        <v>0.24199999999999999</v>
      </c>
      <c r="D20">
        <v>0.249</v>
      </c>
      <c r="E20">
        <v>0.24099999999999999</v>
      </c>
      <c r="F20">
        <v>405</v>
      </c>
    </row>
    <row r="22" spans="1:6" x14ac:dyDescent="0.2">
      <c r="A22" t="s">
        <v>12</v>
      </c>
      <c r="B22">
        <v>1</v>
      </c>
      <c r="C22">
        <v>2.25</v>
      </c>
      <c r="D22">
        <v>3.5</v>
      </c>
      <c r="E22">
        <v>4.75</v>
      </c>
      <c r="F22">
        <v>6</v>
      </c>
    </row>
    <row r="23" spans="1:6" x14ac:dyDescent="0.2">
      <c r="B23">
        <v>0</v>
      </c>
      <c r="C23">
        <v>30</v>
      </c>
      <c r="D23">
        <v>60</v>
      </c>
      <c r="E23">
        <v>90</v>
      </c>
      <c r="F23">
        <v>120</v>
      </c>
    </row>
    <row r="24" spans="1:6" x14ac:dyDescent="0.2">
      <c r="A24" t="s">
        <v>0</v>
      </c>
      <c r="B24">
        <f>B4</f>
        <v>0.155</v>
      </c>
      <c r="C24">
        <f>C4</f>
        <v>0.16</v>
      </c>
      <c r="D24">
        <f>D4</f>
        <v>0.28399999999999997</v>
      </c>
      <c r="E24">
        <f>E4</f>
        <v>0.43</v>
      </c>
      <c r="F24">
        <f>F4</f>
        <v>0.54500000000000004</v>
      </c>
    </row>
    <row r="25" spans="1:6" x14ac:dyDescent="0.2">
      <c r="A25" t="s">
        <v>8</v>
      </c>
      <c r="B25">
        <f>B4</f>
        <v>0.155</v>
      </c>
      <c r="C25">
        <f>B8</f>
        <v>9.6000000000000002E-2</v>
      </c>
      <c r="D25">
        <f>C8</f>
        <v>0.14299999999999999</v>
      </c>
      <c r="E25">
        <f>D8</f>
        <v>0.19900000000000001</v>
      </c>
      <c r="F25">
        <f>E8</f>
        <v>0.23699999999999999</v>
      </c>
    </row>
    <row r="26" spans="1:6" x14ac:dyDescent="0.2">
      <c r="A26" t="s">
        <v>9</v>
      </c>
      <c r="B26">
        <f>B4</f>
        <v>0.155</v>
      </c>
      <c r="C26">
        <f>B12</f>
        <v>0.25800000000000001</v>
      </c>
      <c r="D26">
        <f>C12</f>
        <v>0.316</v>
      </c>
      <c r="E26">
        <f>D12</f>
        <v>0.36799999999999999</v>
      </c>
      <c r="F26">
        <f>E12</f>
        <v>0.36099999999999999</v>
      </c>
    </row>
    <row r="27" spans="1:6" x14ac:dyDescent="0.2">
      <c r="A27" t="s">
        <v>10</v>
      </c>
      <c r="B27">
        <f>B4</f>
        <v>0.155</v>
      </c>
      <c r="C27">
        <f>B16</f>
        <v>0.28199999999999997</v>
      </c>
      <c r="D27">
        <f>C16</f>
        <v>0.32200000000000001</v>
      </c>
      <c r="E27">
        <f>D16</f>
        <v>0.32600000000000001</v>
      </c>
      <c r="F27">
        <f>E16</f>
        <v>0.317</v>
      </c>
    </row>
    <row r="28" spans="1:6" x14ac:dyDescent="0.2">
      <c r="A28" t="s">
        <v>11</v>
      </c>
      <c r="B28">
        <f>B4</f>
        <v>0.155</v>
      </c>
      <c r="C28">
        <f>B20</f>
        <v>0.24</v>
      </c>
      <c r="D28">
        <f>C20</f>
        <v>0.24199999999999999</v>
      </c>
      <c r="E28">
        <f>D20</f>
        <v>0.249</v>
      </c>
      <c r="F28">
        <f>E20</f>
        <v>0.24099999999999999</v>
      </c>
    </row>
    <row r="30" spans="1:6" x14ac:dyDescent="0.2">
      <c r="B30" s="14" t="s">
        <v>23</v>
      </c>
      <c r="C30" s="14"/>
      <c r="D30" s="14"/>
      <c r="E30" s="14"/>
      <c r="F30" s="14"/>
    </row>
    <row r="31" spans="1:6" x14ac:dyDescent="0.2">
      <c r="A31" t="s">
        <v>0</v>
      </c>
      <c r="B31">
        <f>B24*$B$22</f>
        <v>0.155</v>
      </c>
      <c r="C31">
        <f>C24*$C$22</f>
        <v>0.36</v>
      </c>
      <c r="D31">
        <f>D24*$D$22</f>
        <v>0.99399999999999988</v>
      </c>
      <c r="E31">
        <f>E24*$E$22</f>
        <v>2.0425</v>
      </c>
      <c r="F31">
        <f>F24*$F$22</f>
        <v>3.2700000000000005</v>
      </c>
    </row>
    <row r="32" spans="1:6" x14ac:dyDescent="0.2">
      <c r="A32" t="s">
        <v>8</v>
      </c>
      <c r="B32">
        <f t="shared" ref="B32:B35" si="0">B25*$B$22</f>
        <v>0.155</v>
      </c>
      <c r="C32">
        <f t="shared" ref="C32:C35" si="1">C25*$C$22</f>
        <v>0.216</v>
      </c>
      <c r="D32">
        <f t="shared" ref="D32:D35" si="2">D25*$D$22</f>
        <v>0.50049999999999994</v>
      </c>
      <c r="E32">
        <f t="shared" ref="E32:E35" si="3">E25*$E$22</f>
        <v>0.94525000000000003</v>
      </c>
      <c r="F32">
        <f t="shared" ref="F32:F35" si="4">F25*$F$22</f>
        <v>1.4219999999999999</v>
      </c>
    </row>
    <row r="33" spans="1:6" x14ac:dyDescent="0.2">
      <c r="A33" t="s">
        <v>9</v>
      </c>
      <c r="B33">
        <f t="shared" si="0"/>
        <v>0.155</v>
      </c>
      <c r="C33">
        <f t="shared" si="1"/>
        <v>0.58050000000000002</v>
      </c>
      <c r="D33">
        <f t="shared" si="2"/>
        <v>1.1060000000000001</v>
      </c>
      <c r="E33">
        <f t="shared" si="3"/>
        <v>1.748</v>
      </c>
      <c r="F33">
        <f t="shared" si="4"/>
        <v>2.1659999999999999</v>
      </c>
    </row>
    <row r="34" spans="1:6" x14ac:dyDescent="0.2">
      <c r="A34" t="s">
        <v>10</v>
      </c>
      <c r="B34">
        <f t="shared" si="0"/>
        <v>0.155</v>
      </c>
      <c r="C34">
        <f t="shared" si="1"/>
        <v>0.63449999999999995</v>
      </c>
      <c r="D34">
        <f t="shared" si="2"/>
        <v>1.127</v>
      </c>
      <c r="E34">
        <f t="shared" si="3"/>
        <v>1.5485</v>
      </c>
      <c r="F34">
        <f t="shared" si="4"/>
        <v>1.9020000000000001</v>
      </c>
    </row>
    <row r="35" spans="1:6" x14ac:dyDescent="0.2">
      <c r="A35" t="s">
        <v>11</v>
      </c>
      <c r="B35">
        <f t="shared" si="0"/>
        <v>0.155</v>
      </c>
      <c r="C35">
        <f t="shared" si="1"/>
        <v>0.54</v>
      </c>
      <c r="D35">
        <f t="shared" si="2"/>
        <v>0.84699999999999998</v>
      </c>
      <c r="E35">
        <f t="shared" si="3"/>
        <v>1.18275</v>
      </c>
      <c r="F35">
        <f t="shared" si="4"/>
        <v>1.446</v>
      </c>
    </row>
    <row r="37" spans="1:6" x14ac:dyDescent="0.2">
      <c r="B37" s="14" t="s">
        <v>14</v>
      </c>
      <c r="C37" s="14"/>
      <c r="D37" s="14"/>
      <c r="E37" s="14"/>
      <c r="F37" s="14"/>
    </row>
    <row r="38" spans="1:6" x14ac:dyDescent="0.2">
      <c r="B38" s="3">
        <f>(B31/(36.4*0.28))*1000</f>
        <v>15.20800627943485</v>
      </c>
      <c r="C38" s="3">
        <f t="shared" ref="C38:F38" si="5">(C31/(36.4*0.28))*1000</f>
        <v>35.321821036106748</v>
      </c>
      <c r="D38" s="3">
        <f t="shared" si="5"/>
        <v>97.527472527472511</v>
      </c>
      <c r="E38" s="3">
        <f t="shared" si="5"/>
        <v>200.40227629513345</v>
      </c>
      <c r="F38" s="3">
        <f t="shared" si="5"/>
        <v>320.83987441130301</v>
      </c>
    </row>
    <row r="39" spans="1:6" x14ac:dyDescent="0.2">
      <c r="B39" s="3">
        <f t="shared" ref="B39:F42" si="6">(B32/(36.4*0.28))*1000</f>
        <v>15.20800627943485</v>
      </c>
      <c r="C39" s="3">
        <f t="shared" si="6"/>
        <v>21.19309262166405</v>
      </c>
      <c r="D39" s="3">
        <f t="shared" si="6"/>
        <v>49.107142857142847</v>
      </c>
      <c r="E39" s="3">
        <f t="shared" si="6"/>
        <v>92.744309262166411</v>
      </c>
      <c r="F39" s="3">
        <f t="shared" si="6"/>
        <v>139.52119309262164</v>
      </c>
    </row>
    <row r="40" spans="1:6" x14ac:dyDescent="0.2">
      <c r="B40" s="3">
        <f t="shared" si="6"/>
        <v>15.20800627943485</v>
      </c>
      <c r="C40" s="3">
        <f t="shared" si="6"/>
        <v>56.956436420722135</v>
      </c>
      <c r="D40" s="3">
        <f t="shared" si="6"/>
        <v>108.51648351648352</v>
      </c>
      <c r="E40" s="3">
        <f t="shared" si="6"/>
        <v>171.5070643642072</v>
      </c>
      <c r="F40" s="3">
        <f t="shared" si="6"/>
        <v>212.51962323390893</v>
      </c>
    </row>
    <row r="41" spans="1:6" x14ac:dyDescent="0.2">
      <c r="B41" s="3">
        <f t="shared" si="6"/>
        <v>15.20800627943485</v>
      </c>
      <c r="C41" s="3">
        <f t="shared" si="6"/>
        <v>62.25470957613814</v>
      </c>
      <c r="D41" s="3">
        <f t="shared" si="6"/>
        <v>110.57692307692307</v>
      </c>
      <c r="E41" s="3">
        <f t="shared" si="6"/>
        <v>151.9328885400314</v>
      </c>
      <c r="F41" s="3">
        <f t="shared" si="6"/>
        <v>186.61695447409735</v>
      </c>
    </row>
    <row r="42" spans="1:6" x14ac:dyDescent="0.2">
      <c r="B42" s="3">
        <f t="shared" si="6"/>
        <v>15.20800627943485</v>
      </c>
      <c r="C42" s="3">
        <f t="shared" si="6"/>
        <v>52.982731554160125</v>
      </c>
      <c r="D42" s="3">
        <f t="shared" si="6"/>
        <v>83.104395604395606</v>
      </c>
      <c r="E42" s="3">
        <f t="shared" si="6"/>
        <v>116.04689952904238</v>
      </c>
      <c r="F42" s="3">
        <f t="shared" si="6"/>
        <v>141.87598116169545</v>
      </c>
    </row>
    <row r="43" spans="1:6" x14ac:dyDescent="0.2">
      <c r="B43" s="14" t="s">
        <v>15</v>
      </c>
      <c r="C43" s="14"/>
      <c r="D43" s="14"/>
      <c r="E43" s="14"/>
      <c r="F43" s="14"/>
    </row>
    <row r="44" spans="1:6" x14ac:dyDescent="0.2">
      <c r="B44">
        <v>0</v>
      </c>
      <c r="C44">
        <v>30</v>
      </c>
      <c r="D44">
        <v>60</v>
      </c>
      <c r="E44">
        <v>90</v>
      </c>
      <c r="F44">
        <v>120</v>
      </c>
    </row>
    <row r="45" spans="1:6" x14ac:dyDescent="0.2">
      <c r="A45" t="s">
        <v>0</v>
      </c>
      <c r="B45" s="2">
        <f>B38*(1/1000)</f>
        <v>1.520800627943485E-2</v>
      </c>
      <c r="C45" s="2">
        <f>C38*(2.25/1000)</f>
        <v>7.9474097331240182E-2</v>
      </c>
      <c r="D45" s="2">
        <f>D38*(3.5/1000)</f>
        <v>0.3413461538461538</v>
      </c>
      <c r="E45" s="2">
        <f>E38*(4.75/1000)</f>
        <v>0.9519108124018838</v>
      </c>
      <c r="F45" s="2">
        <f>F38*(6/1000)</f>
        <v>1.9250392464678181</v>
      </c>
    </row>
    <row r="46" spans="1:6" x14ac:dyDescent="0.2">
      <c r="A46" t="s">
        <v>8</v>
      </c>
      <c r="B46" s="2">
        <f t="shared" ref="B46:B49" si="7">B39*(1/1000)</f>
        <v>1.520800627943485E-2</v>
      </c>
      <c r="C46" s="2">
        <f t="shared" ref="C46:C49" si="8">C39*(2.25/1000)</f>
        <v>4.7684458398744106E-2</v>
      </c>
      <c r="D46" s="2">
        <f t="shared" ref="D46:D49" si="9">D39*(3.5/1000)</f>
        <v>0.17187499999999997</v>
      </c>
      <c r="E46" s="2">
        <f t="shared" ref="E46:E49" si="10">E39*(4.75/1000)</f>
        <v>0.44053546899529045</v>
      </c>
      <c r="F46" s="2">
        <f t="shared" ref="F46:F49" si="11">F39*(6/1000)</f>
        <v>0.83712715855572983</v>
      </c>
    </row>
    <row r="47" spans="1:6" x14ac:dyDescent="0.2">
      <c r="A47" t="s">
        <v>9</v>
      </c>
      <c r="B47" s="2">
        <f t="shared" si="7"/>
        <v>1.520800627943485E-2</v>
      </c>
      <c r="C47" s="2">
        <f t="shared" si="8"/>
        <v>0.1281519819466248</v>
      </c>
      <c r="D47" s="2">
        <f t="shared" si="9"/>
        <v>0.37980769230769235</v>
      </c>
      <c r="E47" s="2">
        <f t="shared" si="10"/>
        <v>0.81465855572998414</v>
      </c>
      <c r="F47" s="2">
        <f t="shared" si="11"/>
        <v>1.2751177394034536</v>
      </c>
    </row>
    <row r="48" spans="1:6" x14ac:dyDescent="0.2">
      <c r="A48" t="s">
        <v>10</v>
      </c>
      <c r="B48" s="2">
        <f t="shared" si="7"/>
        <v>1.520800627943485E-2</v>
      </c>
      <c r="C48" s="2">
        <f t="shared" si="8"/>
        <v>0.14007309654631081</v>
      </c>
      <c r="D48" s="2">
        <f t="shared" si="9"/>
        <v>0.38701923076923073</v>
      </c>
      <c r="E48" s="2">
        <f t="shared" si="10"/>
        <v>0.72168122056514916</v>
      </c>
      <c r="F48" s="2">
        <f t="shared" si="11"/>
        <v>1.1197017268445841</v>
      </c>
    </row>
    <row r="49" spans="1:6" x14ac:dyDescent="0.2">
      <c r="A49" t="s">
        <v>11</v>
      </c>
      <c r="B49" s="2">
        <f t="shared" si="7"/>
        <v>1.520800627943485E-2</v>
      </c>
      <c r="C49" s="2">
        <f t="shared" si="8"/>
        <v>0.11921114599686028</v>
      </c>
      <c r="D49" s="2">
        <f t="shared" si="9"/>
        <v>0.29086538461538464</v>
      </c>
      <c r="E49" s="2">
        <f t="shared" si="10"/>
        <v>0.55122277276295129</v>
      </c>
      <c r="F49" s="2">
        <f t="shared" si="11"/>
        <v>0.85125588697017274</v>
      </c>
    </row>
  </sheetData>
  <mergeCells count="3">
    <mergeCell ref="B30:F30"/>
    <mergeCell ref="B37:F37"/>
    <mergeCell ref="B43:F43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C8CE-9EF6-0242-8C20-E4FB9EBEE0C9}">
  <dimension ref="A2:G46"/>
  <sheetViews>
    <sheetView topLeftCell="A17" workbookViewId="0">
      <selection activeCell="E48" sqref="E48"/>
    </sheetView>
  </sheetViews>
  <sheetFormatPr baseColWidth="10" defaultRowHeight="16" x14ac:dyDescent="0.2"/>
  <cols>
    <col min="2" max="6" width="11.6640625" bestFit="1" customWidth="1"/>
  </cols>
  <sheetData>
    <row r="2" spans="1:7" x14ac:dyDescent="0.2">
      <c r="A2" t="s">
        <v>9</v>
      </c>
    </row>
    <row r="3" spans="1:7" x14ac:dyDescent="0.2">
      <c r="B3">
        <v>1</v>
      </c>
      <c r="C3">
        <v>2</v>
      </c>
      <c r="D3">
        <v>3</v>
      </c>
      <c r="E3">
        <v>4</v>
      </c>
      <c r="F3">
        <v>5</v>
      </c>
    </row>
    <row r="4" spans="1:7" x14ac:dyDescent="0.2">
      <c r="A4" t="s">
        <v>24</v>
      </c>
      <c r="B4">
        <v>0.16300000000000001</v>
      </c>
      <c r="C4">
        <v>0.27200000000000002</v>
      </c>
      <c r="D4">
        <v>0.33500000000000002</v>
      </c>
      <c r="E4">
        <v>0.44800000000000001</v>
      </c>
      <c r="F4">
        <v>0.48899999999999999</v>
      </c>
      <c r="G4">
        <v>405</v>
      </c>
    </row>
    <row r="5" spans="1:7" x14ac:dyDescent="0.2">
      <c r="A5" t="s">
        <v>25</v>
      </c>
    </row>
    <row r="6" spans="1:7" x14ac:dyDescent="0.2">
      <c r="B6">
        <v>1</v>
      </c>
      <c r="C6">
        <v>2</v>
      </c>
      <c r="D6">
        <v>3</v>
      </c>
      <c r="E6">
        <v>4</v>
      </c>
    </row>
    <row r="7" spans="1:7" x14ac:dyDescent="0.2">
      <c r="A7" t="s">
        <v>1</v>
      </c>
      <c r="B7">
        <v>0.114</v>
      </c>
      <c r="C7">
        <v>0.16600000000000001</v>
      </c>
      <c r="D7">
        <v>0.22600000000000001</v>
      </c>
      <c r="E7">
        <v>0.27400000000000002</v>
      </c>
      <c r="F7">
        <v>405</v>
      </c>
    </row>
    <row r="9" spans="1:7" x14ac:dyDescent="0.2">
      <c r="A9" t="s">
        <v>21</v>
      </c>
    </row>
    <row r="10" spans="1:7" x14ac:dyDescent="0.2">
      <c r="B10">
        <v>5</v>
      </c>
      <c r="C10">
        <v>6</v>
      </c>
      <c r="D10">
        <v>7</v>
      </c>
      <c r="E10">
        <v>8</v>
      </c>
    </row>
    <row r="11" spans="1:7" x14ac:dyDescent="0.2">
      <c r="A11" t="s">
        <v>1</v>
      </c>
      <c r="B11">
        <v>0.29199999999999998</v>
      </c>
      <c r="C11">
        <v>0.35699999999999998</v>
      </c>
      <c r="D11">
        <v>0.35099999999999998</v>
      </c>
      <c r="E11">
        <v>0.41</v>
      </c>
      <c r="F11">
        <v>405</v>
      </c>
    </row>
    <row r="13" spans="1:7" x14ac:dyDescent="0.2">
      <c r="A13" t="s">
        <v>10</v>
      </c>
    </row>
    <row r="14" spans="1:7" x14ac:dyDescent="0.2">
      <c r="B14">
        <v>9</v>
      </c>
      <c r="C14">
        <v>10</v>
      </c>
      <c r="D14">
        <v>11</v>
      </c>
      <c r="E14">
        <v>12</v>
      </c>
    </row>
    <row r="15" spans="1:7" x14ac:dyDescent="0.2">
      <c r="A15" t="s">
        <v>1</v>
      </c>
      <c r="B15">
        <v>0.28699999999999998</v>
      </c>
      <c r="C15">
        <v>0.28699999999999998</v>
      </c>
      <c r="D15">
        <v>0.29599999999999999</v>
      </c>
      <c r="E15">
        <v>0.29899999999999999</v>
      </c>
      <c r="F15">
        <v>405</v>
      </c>
    </row>
    <row r="16" spans="1:7" x14ac:dyDescent="0.2">
      <c r="A16" t="s">
        <v>11</v>
      </c>
    </row>
    <row r="18" spans="1:6" x14ac:dyDescent="0.2">
      <c r="B18">
        <v>1</v>
      </c>
      <c r="C18">
        <v>2</v>
      </c>
      <c r="D18">
        <v>3</v>
      </c>
      <c r="E18">
        <v>4</v>
      </c>
    </row>
    <row r="19" spans="1:6" x14ac:dyDescent="0.2">
      <c r="A19" t="s">
        <v>18</v>
      </c>
      <c r="B19">
        <v>0.316</v>
      </c>
      <c r="C19">
        <v>0.33700000000000002</v>
      </c>
      <c r="D19">
        <v>0.32600000000000001</v>
      </c>
      <c r="E19">
        <v>0.29199999999999998</v>
      </c>
      <c r="F19">
        <v>405</v>
      </c>
    </row>
    <row r="21" spans="1:6" x14ac:dyDescent="0.2">
      <c r="A21" t="s">
        <v>12</v>
      </c>
      <c r="B21">
        <v>1</v>
      </c>
      <c r="C21">
        <v>2.25</v>
      </c>
      <c r="D21">
        <v>3.5</v>
      </c>
      <c r="E21">
        <v>4.75</v>
      </c>
      <c r="F21">
        <v>6</v>
      </c>
    </row>
    <row r="22" spans="1:6" x14ac:dyDescent="0.2">
      <c r="B22">
        <v>0</v>
      </c>
      <c r="C22">
        <v>30</v>
      </c>
      <c r="D22">
        <v>60</v>
      </c>
      <c r="E22">
        <v>90</v>
      </c>
      <c r="F22">
        <v>120</v>
      </c>
    </row>
    <row r="23" spans="1:6" x14ac:dyDescent="0.2">
      <c r="A23" t="s">
        <v>0</v>
      </c>
      <c r="B23">
        <f>B4</f>
        <v>0.16300000000000001</v>
      </c>
      <c r="C23">
        <f>C4</f>
        <v>0.27200000000000002</v>
      </c>
      <c r="D23">
        <f>D4</f>
        <v>0.33500000000000002</v>
      </c>
      <c r="E23">
        <f>E4</f>
        <v>0.44800000000000001</v>
      </c>
      <c r="F23">
        <f>F4</f>
        <v>0.48899999999999999</v>
      </c>
    </row>
    <row r="24" spans="1:6" x14ac:dyDescent="0.2">
      <c r="A24" t="s">
        <v>8</v>
      </c>
      <c r="B24">
        <f>B4</f>
        <v>0.16300000000000001</v>
      </c>
      <c r="C24">
        <f>B7</f>
        <v>0.114</v>
      </c>
      <c r="D24">
        <f>C7</f>
        <v>0.16600000000000001</v>
      </c>
      <c r="E24">
        <f>D7</f>
        <v>0.22600000000000001</v>
      </c>
      <c r="F24">
        <f>E7</f>
        <v>0.27400000000000002</v>
      </c>
    </row>
    <row r="25" spans="1:6" x14ac:dyDescent="0.2">
      <c r="A25" t="s">
        <v>9</v>
      </c>
      <c r="B25">
        <f>B4</f>
        <v>0.16300000000000001</v>
      </c>
      <c r="C25">
        <f>B11</f>
        <v>0.29199999999999998</v>
      </c>
      <c r="D25">
        <f>C11</f>
        <v>0.35699999999999998</v>
      </c>
      <c r="E25">
        <f>D11</f>
        <v>0.35099999999999998</v>
      </c>
      <c r="F25">
        <f>E11</f>
        <v>0.41</v>
      </c>
    </row>
    <row r="26" spans="1:6" x14ac:dyDescent="0.2">
      <c r="A26" t="s">
        <v>10</v>
      </c>
      <c r="B26">
        <f>B4</f>
        <v>0.16300000000000001</v>
      </c>
      <c r="C26">
        <f>B15</f>
        <v>0.28699999999999998</v>
      </c>
      <c r="D26">
        <f>C15</f>
        <v>0.28699999999999998</v>
      </c>
      <c r="E26">
        <f>D15</f>
        <v>0.29599999999999999</v>
      </c>
      <c r="F26">
        <f>E15</f>
        <v>0.29899999999999999</v>
      </c>
    </row>
    <row r="27" spans="1:6" x14ac:dyDescent="0.2">
      <c r="A27" t="s">
        <v>11</v>
      </c>
      <c r="B27">
        <f>B4</f>
        <v>0.16300000000000001</v>
      </c>
      <c r="C27">
        <f>B19</f>
        <v>0.316</v>
      </c>
      <c r="D27">
        <f>C19</f>
        <v>0.33700000000000002</v>
      </c>
      <c r="E27">
        <f>D19</f>
        <v>0.32600000000000001</v>
      </c>
      <c r="F27">
        <f>E19</f>
        <v>0.29199999999999998</v>
      </c>
    </row>
    <row r="28" spans="1:6" x14ac:dyDescent="0.2">
      <c r="B28" s="14" t="s">
        <v>23</v>
      </c>
      <c r="C28" s="14"/>
      <c r="D28" s="14"/>
      <c r="E28" s="14"/>
      <c r="F28" s="14"/>
    </row>
    <row r="29" spans="1:6" x14ac:dyDescent="0.2">
      <c r="B29">
        <f>B23*$B$21</f>
        <v>0.16300000000000001</v>
      </c>
      <c r="C29">
        <f>C23*$C$21</f>
        <v>0.6120000000000001</v>
      </c>
      <c r="D29">
        <f>D23*$D$21</f>
        <v>1.1725000000000001</v>
      </c>
      <c r="E29">
        <f>E23*$E$21</f>
        <v>2.1280000000000001</v>
      </c>
      <c r="F29">
        <f>F23*$F$21</f>
        <v>2.9340000000000002</v>
      </c>
    </row>
    <row r="30" spans="1:6" x14ac:dyDescent="0.2">
      <c r="B30">
        <f t="shared" ref="B30:B33" si="0">B24*$B$21</f>
        <v>0.16300000000000001</v>
      </c>
      <c r="C30">
        <f t="shared" ref="C30:C33" si="1">C24*$C$21</f>
        <v>0.25650000000000001</v>
      </c>
      <c r="D30">
        <f t="shared" ref="D30:D33" si="2">D24*$D$21</f>
        <v>0.58100000000000007</v>
      </c>
      <c r="E30">
        <f t="shared" ref="E30:E33" si="3">E24*$E$21</f>
        <v>1.0735000000000001</v>
      </c>
      <c r="F30">
        <f t="shared" ref="F30:F33" si="4">F24*$F$21</f>
        <v>1.6440000000000001</v>
      </c>
    </row>
    <row r="31" spans="1:6" x14ac:dyDescent="0.2">
      <c r="B31">
        <f t="shared" si="0"/>
        <v>0.16300000000000001</v>
      </c>
      <c r="C31">
        <f t="shared" si="1"/>
        <v>0.65699999999999992</v>
      </c>
      <c r="D31">
        <f t="shared" si="2"/>
        <v>1.2494999999999998</v>
      </c>
      <c r="E31">
        <f t="shared" si="3"/>
        <v>1.6672499999999999</v>
      </c>
      <c r="F31">
        <f t="shared" si="4"/>
        <v>2.46</v>
      </c>
    </row>
    <row r="32" spans="1:6" x14ac:dyDescent="0.2">
      <c r="B32">
        <f t="shared" si="0"/>
        <v>0.16300000000000001</v>
      </c>
      <c r="C32">
        <f t="shared" si="1"/>
        <v>0.64574999999999994</v>
      </c>
      <c r="D32">
        <f t="shared" si="2"/>
        <v>1.0044999999999999</v>
      </c>
      <c r="E32">
        <f t="shared" si="3"/>
        <v>1.4059999999999999</v>
      </c>
      <c r="F32">
        <f t="shared" si="4"/>
        <v>1.794</v>
      </c>
    </row>
    <row r="33" spans="1:6" x14ac:dyDescent="0.2">
      <c r="B33">
        <f t="shared" si="0"/>
        <v>0.16300000000000001</v>
      </c>
      <c r="C33">
        <f t="shared" si="1"/>
        <v>0.71099999999999997</v>
      </c>
      <c r="D33">
        <f t="shared" si="2"/>
        <v>1.1795</v>
      </c>
      <c r="E33">
        <f t="shared" si="3"/>
        <v>1.5485</v>
      </c>
      <c r="F33">
        <f t="shared" si="4"/>
        <v>1.7519999999999998</v>
      </c>
    </row>
    <row r="34" spans="1:6" x14ac:dyDescent="0.2">
      <c r="B34" s="14" t="s">
        <v>14</v>
      </c>
      <c r="C34" s="14"/>
      <c r="D34" s="14"/>
      <c r="E34" s="14"/>
      <c r="F34" s="14"/>
    </row>
    <row r="35" spans="1:6" x14ac:dyDescent="0.2">
      <c r="B35">
        <f>(B29/(36.4*0.28))*1000</f>
        <v>15.992935635792779</v>
      </c>
      <c r="C35">
        <f t="shared" ref="C35:F35" si="5">(C29/(36.4*0.28))*1000</f>
        <v>60.047095761381485</v>
      </c>
      <c r="D35">
        <f t="shared" si="5"/>
        <v>115.0412087912088</v>
      </c>
      <c r="E35">
        <f t="shared" si="5"/>
        <v>208.79120879120879</v>
      </c>
      <c r="F35">
        <f t="shared" si="5"/>
        <v>287.87284144427002</v>
      </c>
    </row>
    <row r="36" spans="1:6" x14ac:dyDescent="0.2">
      <c r="B36">
        <f t="shared" ref="B36:F36" si="6">(B30/(36.4*0.28))*1000</f>
        <v>15.992935635792779</v>
      </c>
      <c r="C36">
        <f t="shared" si="6"/>
        <v>25.166797488226063</v>
      </c>
      <c r="D36">
        <f t="shared" si="6"/>
        <v>57.005494505494511</v>
      </c>
      <c r="E36">
        <f t="shared" si="6"/>
        <v>105.32770800627944</v>
      </c>
      <c r="F36">
        <f t="shared" si="6"/>
        <v>161.30298273155415</v>
      </c>
    </row>
    <row r="37" spans="1:6" x14ac:dyDescent="0.2">
      <c r="B37">
        <f t="shared" ref="B37:F37" si="7">(B31/(36.4*0.28))*1000</f>
        <v>15.992935635792779</v>
      </c>
      <c r="C37">
        <f t="shared" si="7"/>
        <v>64.462323390894809</v>
      </c>
      <c r="D37">
        <f t="shared" si="7"/>
        <v>122.59615384615383</v>
      </c>
      <c r="E37">
        <f t="shared" si="7"/>
        <v>163.5841836734694</v>
      </c>
      <c r="F37">
        <f t="shared" si="7"/>
        <v>241.3657770800628</v>
      </c>
    </row>
    <row r="38" spans="1:6" x14ac:dyDescent="0.2">
      <c r="B38">
        <f t="shared" ref="B38:F38" si="8">(B32/(36.4*0.28))*1000</f>
        <v>15.992935635792779</v>
      </c>
      <c r="C38">
        <f t="shared" si="8"/>
        <v>63.358516483516482</v>
      </c>
      <c r="D38">
        <f t="shared" si="8"/>
        <v>98.557692307692307</v>
      </c>
      <c r="E38">
        <f t="shared" si="8"/>
        <v>137.9513343799058</v>
      </c>
      <c r="F38">
        <f t="shared" si="8"/>
        <v>176.0204081632653</v>
      </c>
    </row>
    <row r="39" spans="1:6" x14ac:dyDescent="0.2">
      <c r="B39">
        <f t="shared" ref="B39:F39" si="9">(B33/(36.4*0.28))*1000</f>
        <v>15.992935635792779</v>
      </c>
      <c r="C39">
        <f t="shared" si="9"/>
        <v>69.760596546310822</v>
      </c>
      <c r="D39">
        <f t="shared" si="9"/>
        <v>115.72802197802197</v>
      </c>
      <c r="E39">
        <f t="shared" si="9"/>
        <v>151.9328885400314</v>
      </c>
      <c r="F39">
        <f t="shared" si="9"/>
        <v>171.89952904238618</v>
      </c>
    </row>
    <row r="40" spans="1:6" x14ac:dyDescent="0.2">
      <c r="B40" s="14" t="s">
        <v>15</v>
      </c>
      <c r="C40" s="14"/>
      <c r="D40" s="14"/>
      <c r="E40" s="14"/>
      <c r="F40" s="14"/>
    </row>
    <row r="41" spans="1:6" x14ac:dyDescent="0.2">
      <c r="B41">
        <v>0</v>
      </c>
      <c r="C41">
        <v>30</v>
      </c>
      <c r="D41">
        <v>60</v>
      </c>
      <c r="E41">
        <v>90</v>
      </c>
      <c r="F41">
        <v>120</v>
      </c>
    </row>
    <row r="42" spans="1:6" x14ac:dyDescent="0.2">
      <c r="A42" t="s">
        <v>0</v>
      </c>
      <c r="B42" s="2">
        <f>B35*($B$21/1000)</f>
        <v>1.5992935635792779E-2</v>
      </c>
      <c r="C42" s="2">
        <f>C35*($C$21/1000)</f>
        <v>0.13510596546310832</v>
      </c>
      <c r="D42" s="2">
        <f>D35*($D$21/1000)</f>
        <v>0.40264423076923084</v>
      </c>
      <c r="E42" s="2">
        <f>E35*($E$21/1000)</f>
        <v>0.99175824175824168</v>
      </c>
      <c r="F42" s="2">
        <f>F35*($F$21/1000)</f>
        <v>1.7272370486656201</v>
      </c>
    </row>
    <row r="43" spans="1:6" x14ac:dyDescent="0.2">
      <c r="A43" t="s">
        <v>8</v>
      </c>
      <c r="B43" s="2">
        <f t="shared" ref="B43:B46" si="10">B36*($B$21/1000)</f>
        <v>1.5992935635792779E-2</v>
      </c>
      <c r="C43" s="2">
        <f t="shared" ref="C43:C46" si="11">C36*($C$21/1000)</f>
        <v>5.6625294348508638E-2</v>
      </c>
      <c r="D43" s="2">
        <f t="shared" ref="D43:D46" si="12">D36*($D$21/1000)</f>
        <v>0.19951923076923078</v>
      </c>
      <c r="E43" s="2">
        <f t="shared" ref="E43:E46" si="13">E36*($E$21/1000)</f>
        <v>0.50030661302982726</v>
      </c>
      <c r="F43" s="2">
        <f t="shared" ref="F43:F46" si="14">F36*($F$21/1000)</f>
        <v>0.96781789638932492</v>
      </c>
    </row>
    <row r="44" spans="1:6" x14ac:dyDescent="0.2">
      <c r="A44" t="s">
        <v>9</v>
      </c>
      <c r="B44" s="2">
        <f t="shared" si="10"/>
        <v>1.5992935635792779E-2</v>
      </c>
      <c r="C44" s="2">
        <f t="shared" si="11"/>
        <v>0.14504022762951332</v>
      </c>
      <c r="D44" s="2">
        <f t="shared" si="12"/>
        <v>0.42908653846153838</v>
      </c>
      <c r="E44" s="2">
        <f t="shared" si="13"/>
        <v>0.77702487244897966</v>
      </c>
      <c r="F44" s="2">
        <f t="shared" si="14"/>
        <v>1.4481946624803768</v>
      </c>
    </row>
    <row r="45" spans="1:6" x14ac:dyDescent="0.2">
      <c r="A45" t="s">
        <v>10</v>
      </c>
      <c r="B45" s="2">
        <f t="shared" si="10"/>
        <v>1.5992935635792779E-2</v>
      </c>
      <c r="C45" s="2">
        <f t="shared" si="11"/>
        <v>0.14255666208791207</v>
      </c>
      <c r="D45" s="2">
        <f t="shared" si="12"/>
        <v>0.34495192307692307</v>
      </c>
      <c r="E45" s="2">
        <f t="shared" si="13"/>
        <v>0.65526883830455251</v>
      </c>
      <c r="F45" s="2">
        <f t="shared" si="14"/>
        <v>1.0561224489795917</v>
      </c>
    </row>
    <row r="46" spans="1:6" x14ac:dyDescent="0.2">
      <c r="A46" t="s">
        <v>11</v>
      </c>
      <c r="B46" s="2">
        <f t="shared" si="10"/>
        <v>1.5992935635792779E-2</v>
      </c>
      <c r="C46" s="2">
        <f t="shared" si="11"/>
        <v>0.15696134222919933</v>
      </c>
      <c r="D46" s="2">
        <f t="shared" si="12"/>
        <v>0.40504807692307693</v>
      </c>
      <c r="E46" s="2">
        <f t="shared" si="13"/>
        <v>0.72168122056514916</v>
      </c>
      <c r="F46" s="2">
        <f t="shared" si="14"/>
        <v>1.0313971742543171</v>
      </c>
    </row>
  </sheetData>
  <mergeCells count="3">
    <mergeCell ref="B28:F28"/>
    <mergeCell ref="B34:F34"/>
    <mergeCell ref="B40:F4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FD3B-6132-234F-808D-4288003AC639}">
  <dimension ref="A2:N43"/>
  <sheetViews>
    <sheetView tabSelected="1" topLeftCell="B1" zoomScale="94" zoomScaleNormal="94" workbookViewId="0">
      <selection activeCell="F34" sqref="F34"/>
    </sheetView>
  </sheetViews>
  <sheetFormatPr baseColWidth="10" defaultRowHeight="16" x14ac:dyDescent="0.2"/>
  <sheetData>
    <row r="2" spans="1:13" x14ac:dyDescent="0.2">
      <c r="H2" s="4" t="s">
        <v>0</v>
      </c>
      <c r="I2">
        <f>B3</f>
        <v>0</v>
      </c>
      <c r="J2">
        <f t="shared" ref="J2:M2" si="0">C3</f>
        <v>30</v>
      </c>
      <c r="K2">
        <f t="shared" si="0"/>
        <v>60</v>
      </c>
      <c r="L2">
        <f t="shared" si="0"/>
        <v>90</v>
      </c>
      <c r="M2">
        <f t="shared" si="0"/>
        <v>120</v>
      </c>
    </row>
    <row r="3" spans="1:13" x14ac:dyDescent="0.2">
      <c r="B3">
        <f>'R1'!B38</f>
        <v>0</v>
      </c>
      <c r="C3">
        <f>'R1'!C38</f>
        <v>30</v>
      </c>
      <c r="D3">
        <f>'R1'!D38</f>
        <v>60</v>
      </c>
      <c r="E3">
        <f>'R1'!E38</f>
        <v>90</v>
      </c>
      <c r="F3">
        <f>'R1'!F38</f>
        <v>120</v>
      </c>
      <c r="H3" t="s">
        <v>26</v>
      </c>
      <c r="I3" s="2">
        <f>B4</f>
        <v>1.4913657770800628E-2</v>
      </c>
      <c r="J3" s="2">
        <f>C4</f>
        <v>9.6362343014128729E-2</v>
      </c>
      <c r="K3" s="2">
        <f>D4</f>
        <v>0.40384615384615391</v>
      </c>
      <c r="L3" s="2">
        <f>E4</f>
        <v>1.1179417680533754</v>
      </c>
      <c r="M3" s="2">
        <f>F4</f>
        <v>1.956828885400314</v>
      </c>
    </row>
    <row r="4" spans="1:13" x14ac:dyDescent="0.2">
      <c r="A4" t="s">
        <v>26</v>
      </c>
      <c r="B4" s="2">
        <f>'R1'!B39</f>
        <v>1.4913657770800628E-2</v>
      </c>
      <c r="C4" s="2">
        <f>'R1'!C39</f>
        <v>9.6362343014128729E-2</v>
      </c>
      <c r="D4" s="2">
        <f>'R1'!D39</f>
        <v>0.40384615384615391</v>
      </c>
      <c r="E4" s="2">
        <f>'R1'!E39</f>
        <v>1.1179417680533754</v>
      </c>
      <c r="F4" s="2">
        <f>'R1'!F39</f>
        <v>1.956828885400314</v>
      </c>
      <c r="H4" t="s">
        <v>27</v>
      </c>
      <c r="I4" s="2">
        <f>B9</f>
        <v>1.520800627943485E-2</v>
      </c>
      <c r="J4" s="2">
        <f>C9</f>
        <v>7.9474097331240182E-2</v>
      </c>
      <c r="K4" s="2">
        <f>D9</f>
        <v>0.3413461538461538</v>
      </c>
      <c r="L4" s="2">
        <f>E9</f>
        <v>0.9519108124018838</v>
      </c>
      <c r="M4" s="2">
        <f>F9</f>
        <v>1.9250392464678181</v>
      </c>
    </row>
    <row r="5" spans="1:13" ht="17" thickBot="1" x14ac:dyDescent="0.25">
      <c r="B5" s="2">
        <f>'R1'!B40</f>
        <v>1.4913657770800628E-2</v>
      </c>
      <c r="C5" s="2">
        <f>'R1'!C40</f>
        <v>5.1161450156985859E-2</v>
      </c>
      <c r="D5" s="2">
        <f>'R1'!D40</f>
        <v>0.25</v>
      </c>
      <c r="E5" s="2">
        <f>'R1'!E40</f>
        <v>0.66633756868131855</v>
      </c>
      <c r="F5" s="2">
        <f>'R1'!F40</f>
        <v>1.3669544740973312</v>
      </c>
      <c r="H5" t="s">
        <v>28</v>
      </c>
      <c r="I5" s="2">
        <f>B14</f>
        <v>1.5992935635792779E-2</v>
      </c>
      <c r="J5" s="2">
        <f>C14</f>
        <v>0.13510596546310832</v>
      </c>
      <c r="K5" s="2">
        <f>D14</f>
        <v>0.40264423076923084</v>
      </c>
      <c r="L5" s="2">
        <f>E14</f>
        <v>0.99175824175824168</v>
      </c>
      <c r="M5" s="2">
        <f>F14</f>
        <v>1.7272370486656201</v>
      </c>
    </row>
    <row r="6" spans="1:13" x14ac:dyDescent="0.2">
      <c r="B6" s="2">
        <f>'R1'!B41</f>
        <v>1.4913657770800628E-2</v>
      </c>
      <c r="C6" s="2">
        <f>'R1'!C41</f>
        <v>0.15149749803767662</v>
      </c>
      <c r="D6" s="2">
        <f>'R1'!D41</f>
        <v>0.47475961538461542</v>
      </c>
      <c r="E6" s="2">
        <f>'R1'!E41</f>
        <v>0.99175824175824168</v>
      </c>
      <c r="F6" s="2">
        <f>'R1'!F41</f>
        <v>1.6707221350078492</v>
      </c>
      <c r="H6" s="5" t="s">
        <v>37</v>
      </c>
      <c r="I6" s="2">
        <f>AVERAGE(I3:I5)</f>
        <v>1.5371533228676085E-2</v>
      </c>
      <c r="J6" s="2">
        <f t="shared" ref="J6:M6" si="1">AVERAGE(J3:J5)</f>
        <v>0.10364746860282574</v>
      </c>
      <c r="K6" s="2">
        <f t="shared" si="1"/>
        <v>0.38261217948717952</v>
      </c>
      <c r="L6" s="2">
        <f t="shared" si="1"/>
        <v>1.0205369407378335</v>
      </c>
      <c r="M6" s="2">
        <f t="shared" si="1"/>
        <v>1.8697017268445844</v>
      </c>
    </row>
    <row r="7" spans="1:13" x14ac:dyDescent="0.2">
      <c r="B7" s="2">
        <f>'R1'!B42</f>
        <v>1.4913657770800628E-2</v>
      </c>
      <c r="C7" s="2">
        <f>'R1'!C42</f>
        <v>0.1817969976452119</v>
      </c>
      <c r="D7" s="2">
        <f>'R1'!D42</f>
        <v>0.56490384615384626</v>
      </c>
      <c r="E7" s="2">
        <f>'R1'!E42</f>
        <v>0.98511700353218201</v>
      </c>
      <c r="F7" s="2">
        <f>'R1'!F42</f>
        <v>1.706043956043956</v>
      </c>
      <c r="H7" t="s">
        <v>29</v>
      </c>
      <c r="I7" s="2">
        <f>STDEVP(I3:I5)</f>
        <v>4.5553336856306011E-4</v>
      </c>
      <c r="J7" s="2">
        <f t="shared" ref="J7:M7" si="2">STDEVP(J3:J5)</f>
        <v>2.3288494714382206E-2</v>
      </c>
      <c r="K7" s="2">
        <f t="shared" si="2"/>
        <v>2.91836119414653E-2</v>
      </c>
      <c r="L7" s="2">
        <f t="shared" si="2"/>
        <v>7.0770661034336199E-2</v>
      </c>
      <c r="M7" s="2">
        <f t="shared" si="2"/>
        <v>0.10157028332585419</v>
      </c>
    </row>
    <row r="8" spans="1:13" x14ac:dyDescent="0.2">
      <c r="B8" s="2">
        <f>'R1'!B43</f>
        <v>1.4913657770800628E-2</v>
      </c>
      <c r="C8" s="2">
        <f>'R1'!C43</f>
        <v>0.22004390698587128</v>
      </c>
      <c r="D8" s="2">
        <f>'R1'!D43</f>
        <v>0.58413461538461542</v>
      </c>
      <c r="E8" s="2">
        <f>'R1'!E43</f>
        <v>1.0316056711145998</v>
      </c>
      <c r="F8" s="2">
        <f>'R1'!F43</f>
        <v>1.7378335949764523</v>
      </c>
    </row>
    <row r="9" spans="1:13" x14ac:dyDescent="0.2">
      <c r="A9" t="s">
        <v>27</v>
      </c>
      <c r="B9" s="2">
        <f>'R2'!B45</f>
        <v>1.520800627943485E-2</v>
      </c>
      <c r="C9" s="2">
        <f>'R2'!C45</f>
        <v>7.9474097331240182E-2</v>
      </c>
      <c r="D9" s="2">
        <f>'R2'!D45</f>
        <v>0.3413461538461538</v>
      </c>
      <c r="E9" s="2">
        <f>'R2'!E45</f>
        <v>0.9519108124018838</v>
      </c>
      <c r="F9" s="2">
        <f>'R2'!F45</f>
        <v>1.9250392464678181</v>
      </c>
      <c r="H9" s="4" t="s">
        <v>8</v>
      </c>
      <c r="I9">
        <f>I2</f>
        <v>0</v>
      </c>
      <c r="J9">
        <f t="shared" ref="J9:M9" si="3">J2</f>
        <v>30</v>
      </c>
      <c r="K9">
        <f t="shared" si="3"/>
        <v>60</v>
      </c>
      <c r="L9">
        <f t="shared" si="3"/>
        <v>90</v>
      </c>
      <c r="M9">
        <f t="shared" si="3"/>
        <v>120</v>
      </c>
    </row>
    <row r="10" spans="1:13" x14ac:dyDescent="0.2">
      <c r="B10" s="2">
        <f>'R2'!B46</f>
        <v>1.520800627943485E-2</v>
      </c>
      <c r="C10" s="2">
        <f>'R2'!C46</f>
        <v>4.7684458398744106E-2</v>
      </c>
      <c r="D10" s="2">
        <f>'R2'!D46</f>
        <v>0.17187499999999997</v>
      </c>
      <c r="E10" s="2">
        <f>'R2'!E46</f>
        <v>0.44053546899529045</v>
      </c>
      <c r="F10" s="2">
        <f>'R2'!F46</f>
        <v>0.83712715855572983</v>
      </c>
      <c r="H10" t="s">
        <v>26</v>
      </c>
      <c r="I10" s="2">
        <f>B5</f>
        <v>1.4913657770800628E-2</v>
      </c>
      <c r="J10" s="2">
        <f t="shared" ref="J10:M10" si="4">C5</f>
        <v>5.1161450156985859E-2</v>
      </c>
      <c r="K10" s="2">
        <f t="shared" si="4"/>
        <v>0.25</v>
      </c>
      <c r="L10" s="2">
        <f t="shared" si="4"/>
        <v>0.66633756868131855</v>
      </c>
      <c r="M10" s="2">
        <f t="shared" si="4"/>
        <v>1.3669544740973312</v>
      </c>
    </row>
    <row r="11" spans="1:13" x14ac:dyDescent="0.2">
      <c r="B11" s="2">
        <f>'R2'!B47</f>
        <v>1.520800627943485E-2</v>
      </c>
      <c r="C11" s="2">
        <f>'R2'!C47</f>
        <v>0.1281519819466248</v>
      </c>
      <c r="D11" s="2">
        <f>'R2'!D47</f>
        <v>0.37980769230769235</v>
      </c>
      <c r="E11" s="2">
        <f>'R2'!E47</f>
        <v>0.81465855572998414</v>
      </c>
      <c r="F11" s="2">
        <f>'R2'!F47</f>
        <v>1.2751177394034536</v>
      </c>
      <c r="H11" t="s">
        <v>27</v>
      </c>
      <c r="I11" s="2">
        <f>B10</f>
        <v>1.520800627943485E-2</v>
      </c>
      <c r="J11" s="2">
        <f t="shared" ref="J11:M11" si="5">C10</f>
        <v>4.7684458398744106E-2</v>
      </c>
      <c r="K11" s="2">
        <f t="shared" si="5"/>
        <v>0.17187499999999997</v>
      </c>
      <c r="L11" s="2">
        <f t="shared" si="5"/>
        <v>0.44053546899529045</v>
      </c>
      <c r="M11" s="2">
        <f t="shared" si="5"/>
        <v>0.83712715855572983</v>
      </c>
    </row>
    <row r="12" spans="1:13" ht="17" thickBot="1" x14ac:dyDescent="0.25">
      <c r="B12" s="2">
        <f>'R2'!B48</f>
        <v>1.520800627943485E-2</v>
      </c>
      <c r="C12" s="2">
        <f>'R2'!C48</f>
        <v>0.14007309654631081</v>
      </c>
      <c r="D12" s="2">
        <f>'R2'!D48</f>
        <v>0.38701923076923073</v>
      </c>
      <c r="E12" s="2">
        <f>'R2'!E48</f>
        <v>0.72168122056514916</v>
      </c>
      <c r="F12" s="2">
        <f>'R2'!F48</f>
        <v>1.1197017268445841</v>
      </c>
      <c r="H12" t="s">
        <v>28</v>
      </c>
      <c r="I12" s="2">
        <f>B15</f>
        <v>1.5992935635792779E-2</v>
      </c>
      <c r="J12" s="2">
        <f t="shared" ref="J12:M12" si="6">C15</f>
        <v>5.6625294348508638E-2</v>
      </c>
      <c r="K12" s="2">
        <f t="shared" si="6"/>
        <v>0.19951923076923078</v>
      </c>
      <c r="L12" s="2">
        <f t="shared" si="6"/>
        <v>0.50030661302982726</v>
      </c>
      <c r="M12" s="2">
        <f t="shared" si="6"/>
        <v>0.96781789638932492</v>
      </c>
    </row>
    <row r="13" spans="1:13" x14ac:dyDescent="0.2">
      <c r="B13" s="2">
        <f>'R2'!B49</f>
        <v>1.520800627943485E-2</v>
      </c>
      <c r="C13" s="2">
        <f>'R2'!C49</f>
        <v>0.11921114599686028</v>
      </c>
      <c r="D13" s="2">
        <f>'R2'!D49</f>
        <v>0.29086538461538464</v>
      </c>
      <c r="E13" s="2">
        <f>'R2'!E49</f>
        <v>0.55122277276295129</v>
      </c>
      <c r="F13" s="2">
        <f>'R2'!F49</f>
        <v>0.85125588697017274</v>
      </c>
      <c r="H13" s="5" t="s">
        <v>37</v>
      </c>
      <c r="I13" s="2">
        <f>AVERAGE(I10:I12)</f>
        <v>1.5371533228676085E-2</v>
      </c>
      <c r="J13" s="2">
        <f t="shared" ref="J13:M13" si="7">AVERAGE(J10:J12)</f>
        <v>5.182373430141287E-2</v>
      </c>
      <c r="K13" s="2">
        <f t="shared" si="7"/>
        <v>0.20713141025641027</v>
      </c>
      <c r="L13" s="2">
        <f t="shared" si="7"/>
        <v>0.53572655023547877</v>
      </c>
      <c r="M13" s="2">
        <f t="shared" si="7"/>
        <v>1.0572998430141285</v>
      </c>
    </row>
    <row r="14" spans="1:13" x14ac:dyDescent="0.2">
      <c r="A14" t="s">
        <v>28</v>
      </c>
      <c r="B14" s="2">
        <f>'R3'!B42</f>
        <v>1.5992935635792779E-2</v>
      </c>
      <c r="C14" s="2">
        <f>'R3'!C42</f>
        <v>0.13510596546310832</v>
      </c>
      <c r="D14" s="2">
        <f>'R3'!D42</f>
        <v>0.40264423076923084</v>
      </c>
      <c r="E14" s="2">
        <f>'R3'!E42</f>
        <v>0.99175824175824168</v>
      </c>
      <c r="F14" s="2">
        <f>'R3'!F42</f>
        <v>1.7272370486656201</v>
      </c>
      <c r="G14" s="2"/>
      <c r="H14" t="s">
        <v>29</v>
      </c>
      <c r="I14" s="2">
        <f>STDEVP(I10:I12)</f>
        <v>4.5553336856306011E-4</v>
      </c>
      <c r="J14" s="2">
        <f t="shared" ref="J14:M14" si="8">STDEVP(J10:J12)</f>
        <v>3.6800001889601423E-3</v>
      </c>
      <c r="K14" s="2">
        <f t="shared" si="8"/>
        <v>3.2345405275543748E-2</v>
      </c>
      <c r="L14" s="2">
        <f t="shared" si="8"/>
        <v>9.552513114147515E-2</v>
      </c>
      <c r="M14" s="2">
        <f t="shared" si="8"/>
        <v>0.22536564386544261</v>
      </c>
    </row>
    <row r="15" spans="1:13" x14ac:dyDescent="0.2">
      <c r="B15" s="2">
        <f>'R3'!B43</f>
        <v>1.5992935635792779E-2</v>
      </c>
      <c r="C15" s="2">
        <f>'R3'!C43</f>
        <v>5.6625294348508638E-2</v>
      </c>
      <c r="D15" s="2">
        <f>'R3'!D43</f>
        <v>0.19951923076923078</v>
      </c>
      <c r="E15" s="2">
        <f>'R3'!E43</f>
        <v>0.50030661302982726</v>
      </c>
      <c r="F15" s="2">
        <f>'R3'!F43</f>
        <v>0.96781789638932492</v>
      </c>
    </row>
    <row r="16" spans="1:13" x14ac:dyDescent="0.2">
      <c r="B16" s="2">
        <f>'R3'!B44</f>
        <v>1.5992935635792779E-2</v>
      </c>
      <c r="C16" s="2">
        <f>'R3'!C44</f>
        <v>0.14504022762951332</v>
      </c>
      <c r="D16" s="2">
        <f>'R3'!D44</f>
        <v>0.42908653846153838</v>
      </c>
      <c r="E16" s="2">
        <f>'R3'!E44</f>
        <v>0.77702487244897966</v>
      </c>
      <c r="F16" s="2">
        <f>'R3'!F44</f>
        <v>1.4481946624803768</v>
      </c>
      <c r="H16" s="4" t="s">
        <v>9</v>
      </c>
      <c r="I16">
        <f>I9</f>
        <v>0</v>
      </c>
      <c r="J16">
        <f t="shared" ref="J16:M16" si="9">J9</f>
        <v>30</v>
      </c>
      <c r="K16">
        <f t="shared" si="9"/>
        <v>60</v>
      </c>
      <c r="L16">
        <f t="shared" si="9"/>
        <v>90</v>
      </c>
      <c r="M16">
        <f t="shared" si="9"/>
        <v>120</v>
      </c>
    </row>
    <row r="17" spans="1:13" x14ac:dyDescent="0.2">
      <c r="B17" s="2">
        <f>'R3'!B45</f>
        <v>1.5992935635792779E-2</v>
      </c>
      <c r="C17" s="2">
        <f>'R3'!C45</f>
        <v>0.14255666208791207</v>
      </c>
      <c r="D17" s="2">
        <f>'R3'!D45</f>
        <v>0.34495192307692307</v>
      </c>
      <c r="E17" s="2">
        <f>'R3'!E45</f>
        <v>0.65526883830455251</v>
      </c>
      <c r="F17" s="2">
        <f>'R3'!F45</f>
        <v>1.0561224489795917</v>
      </c>
      <c r="H17" t="s">
        <v>26</v>
      </c>
      <c r="I17" s="2">
        <f>B6</f>
        <v>1.4913657770800628E-2</v>
      </c>
      <c r="J17" s="2">
        <f t="shared" ref="J17:M17" si="10">C6</f>
        <v>0.15149749803767662</v>
      </c>
      <c r="K17" s="2">
        <f t="shared" si="10"/>
        <v>0.47475961538461542</v>
      </c>
      <c r="L17" s="2">
        <f t="shared" si="10"/>
        <v>0.99175824175824168</v>
      </c>
      <c r="M17" s="2">
        <f t="shared" si="10"/>
        <v>1.6707221350078492</v>
      </c>
    </row>
    <row r="18" spans="1:13" x14ac:dyDescent="0.2">
      <c r="B18" s="2">
        <f>'R3'!B46</f>
        <v>1.5992935635792779E-2</v>
      </c>
      <c r="C18" s="2">
        <f>'R3'!C46</f>
        <v>0.15696134222919933</v>
      </c>
      <c r="D18" s="2">
        <f>'R3'!D46</f>
        <v>0.40504807692307693</v>
      </c>
      <c r="E18" s="2">
        <f>'R3'!E46</f>
        <v>0.72168122056514916</v>
      </c>
      <c r="F18" s="2">
        <f>'R3'!F46</f>
        <v>1.0313971742543171</v>
      </c>
      <c r="H18" t="s">
        <v>27</v>
      </c>
      <c r="I18" s="2">
        <f>B11</f>
        <v>1.520800627943485E-2</v>
      </c>
      <c r="J18" s="2">
        <f t="shared" ref="J18:M18" si="11">C11</f>
        <v>0.1281519819466248</v>
      </c>
      <c r="K18" s="2">
        <f t="shared" si="11"/>
        <v>0.37980769230769235</v>
      </c>
      <c r="L18" s="2">
        <f t="shared" si="11"/>
        <v>0.81465855572998414</v>
      </c>
      <c r="M18" s="2">
        <f t="shared" si="11"/>
        <v>1.2751177394034536</v>
      </c>
    </row>
    <row r="19" spans="1:13" ht="17" thickBot="1" x14ac:dyDescent="0.25">
      <c r="B19" s="2"/>
      <c r="C19" s="2"/>
      <c r="D19" s="2"/>
      <c r="E19" s="2"/>
      <c r="F19" s="2"/>
      <c r="H19" t="s">
        <v>28</v>
      </c>
      <c r="I19" s="2">
        <f>B16</f>
        <v>1.5992935635792779E-2</v>
      </c>
      <c r="J19" s="2">
        <f t="shared" ref="J19:M19" si="12">C16</f>
        <v>0.14504022762951332</v>
      </c>
      <c r="K19" s="2">
        <f t="shared" si="12"/>
        <v>0.42908653846153838</v>
      </c>
      <c r="L19" s="2">
        <f t="shared" si="12"/>
        <v>0.77702487244897966</v>
      </c>
      <c r="M19" s="2">
        <f t="shared" si="12"/>
        <v>1.4481946624803768</v>
      </c>
    </row>
    <row r="20" spans="1:13" ht="17" thickBot="1" x14ac:dyDescent="0.25">
      <c r="F20">
        <f>F22/2</f>
        <v>0.93485086342229218</v>
      </c>
      <c r="H20" s="5" t="s">
        <v>37</v>
      </c>
      <c r="I20" s="2">
        <f>AVERAGE(I17:I19)</f>
        <v>1.5371533228676085E-2</v>
      </c>
      <c r="J20" s="2">
        <f t="shared" ref="J20:M20" si="13">AVERAGE(J17:J19)</f>
        <v>0.14156323587127159</v>
      </c>
      <c r="K20" s="2">
        <f t="shared" si="13"/>
        <v>0.42788461538461536</v>
      </c>
      <c r="L20" s="2">
        <f t="shared" si="13"/>
        <v>0.86114722331240179</v>
      </c>
      <c r="M20" s="2">
        <f t="shared" si="13"/>
        <v>1.464678178963893</v>
      </c>
    </row>
    <row r="21" spans="1:13" x14ac:dyDescent="0.2">
      <c r="A21" s="5" t="s">
        <v>37</v>
      </c>
      <c r="B21" s="6">
        <f>I16</f>
        <v>0</v>
      </c>
      <c r="C21" s="6">
        <f>J16</f>
        <v>30</v>
      </c>
      <c r="D21" s="6">
        <f>K16</f>
        <v>60</v>
      </c>
      <c r="E21" s="6">
        <f>L16</f>
        <v>90</v>
      </c>
      <c r="F21" s="7">
        <f>M16</f>
        <v>120</v>
      </c>
      <c r="H21" t="s">
        <v>29</v>
      </c>
      <c r="I21" s="2">
        <f>STDEVP(I17:I19)</f>
        <v>4.5553336856306011E-4</v>
      </c>
      <c r="J21" s="2">
        <f t="shared" ref="J21:M21" si="14">STDEVP(J17:J19)</f>
        <v>9.8427768491942211E-3</v>
      </c>
      <c r="K21" s="2">
        <f t="shared" si="14"/>
        <v>3.8773275919664132E-2</v>
      </c>
      <c r="L21" s="2">
        <f t="shared" si="14"/>
        <v>9.3625146671601905E-2</v>
      </c>
      <c r="M21" s="2">
        <f t="shared" si="14"/>
        <v>0.16192485745375393</v>
      </c>
    </row>
    <row r="22" spans="1:13" x14ac:dyDescent="0.2">
      <c r="A22" s="8" t="s">
        <v>0</v>
      </c>
      <c r="B22" s="2">
        <f>I6</f>
        <v>1.5371533228676085E-2</v>
      </c>
      <c r="C22" s="2">
        <f t="shared" ref="C22:F22" si="15">J6</f>
        <v>0.10364746860282574</v>
      </c>
      <c r="D22" s="2">
        <f t="shared" si="15"/>
        <v>0.38261217948717952</v>
      </c>
      <c r="E22" s="2">
        <f t="shared" si="15"/>
        <v>1.0205369407378335</v>
      </c>
      <c r="F22" s="9">
        <f t="shared" si="15"/>
        <v>1.8697017268445844</v>
      </c>
    </row>
    <row r="23" spans="1:13" x14ac:dyDescent="0.2">
      <c r="A23" s="8" t="s">
        <v>8</v>
      </c>
      <c r="B23" s="2">
        <f>I13</f>
        <v>1.5371533228676085E-2</v>
      </c>
      <c r="C23" s="2">
        <f t="shared" ref="C23:F23" si="16">J13</f>
        <v>5.182373430141287E-2</v>
      </c>
      <c r="D23" s="2">
        <f t="shared" si="16"/>
        <v>0.20713141025641027</v>
      </c>
      <c r="E23" s="2">
        <f t="shared" si="16"/>
        <v>0.53572655023547877</v>
      </c>
      <c r="F23" s="9">
        <f t="shared" si="16"/>
        <v>1.0572998430141285</v>
      </c>
      <c r="H23" s="4" t="s">
        <v>10</v>
      </c>
      <c r="I23">
        <f>I16</f>
        <v>0</v>
      </c>
      <c r="J23">
        <f t="shared" ref="J23:M23" si="17">J16</f>
        <v>30</v>
      </c>
      <c r="K23">
        <f t="shared" si="17"/>
        <v>60</v>
      </c>
      <c r="L23">
        <f t="shared" si="17"/>
        <v>90</v>
      </c>
      <c r="M23">
        <f t="shared" si="17"/>
        <v>120</v>
      </c>
    </row>
    <row r="24" spans="1:13" x14ac:dyDescent="0.2">
      <c r="A24" s="8" t="s">
        <v>9</v>
      </c>
      <c r="B24" s="2">
        <f>I20</f>
        <v>1.5371533228676085E-2</v>
      </c>
      <c r="C24" s="2">
        <f t="shared" ref="C24:F24" si="18">J20</f>
        <v>0.14156323587127159</v>
      </c>
      <c r="D24" s="2">
        <f t="shared" si="18"/>
        <v>0.42788461538461536</v>
      </c>
      <c r="E24" s="2">
        <f t="shared" si="18"/>
        <v>0.86114722331240179</v>
      </c>
      <c r="F24" s="9">
        <f t="shared" si="18"/>
        <v>1.464678178963893</v>
      </c>
      <c r="G24" s="2">
        <f>AVERAGE(F23:F26)</f>
        <v>1.2556907378335949</v>
      </c>
      <c r="H24" t="s">
        <v>26</v>
      </c>
      <c r="I24" s="2">
        <f>B7</f>
        <v>1.4913657770800628E-2</v>
      </c>
      <c r="J24" s="2">
        <f t="shared" ref="J24:M24" si="19">C7</f>
        <v>0.1817969976452119</v>
      </c>
      <c r="K24" s="2">
        <f t="shared" si="19"/>
        <v>0.56490384615384626</v>
      </c>
      <c r="L24" s="2">
        <f t="shared" si="19"/>
        <v>0.98511700353218201</v>
      </c>
      <c r="M24" s="2">
        <f t="shared" si="19"/>
        <v>1.706043956043956</v>
      </c>
    </row>
    <row r="25" spans="1:13" x14ac:dyDescent="0.2">
      <c r="A25" s="8" t="s">
        <v>10</v>
      </c>
      <c r="B25" s="2">
        <f>I27</f>
        <v>1.5371533228676085E-2</v>
      </c>
      <c r="C25" s="2">
        <f t="shared" ref="C25:F25" si="20">J27</f>
        <v>0.15480891875981159</v>
      </c>
      <c r="D25" s="2">
        <f t="shared" si="20"/>
        <v>0.43229166666666669</v>
      </c>
      <c r="E25" s="2">
        <f t="shared" si="20"/>
        <v>0.78735568746729456</v>
      </c>
      <c r="F25" s="9">
        <f t="shared" si="20"/>
        <v>1.2939560439560438</v>
      </c>
      <c r="G25" s="2">
        <f>G24/2</f>
        <v>0.62784536891679743</v>
      </c>
      <c r="H25" t="s">
        <v>27</v>
      </c>
      <c r="I25" s="2">
        <f>B12</f>
        <v>1.520800627943485E-2</v>
      </c>
      <c r="J25" s="2">
        <f t="shared" ref="J25:M25" si="21">C12</f>
        <v>0.14007309654631081</v>
      </c>
      <c r="K25" s="2">
        <f t="shared" si="21"/>
        <v>0.38701923076923073</v>
      </c>
      <c r="L25" s="2">
        <f t="shared" si="21"/>
        <v>0.72168122056514916</v>
      </c>
      <c r="M25" s="2">
        <f t="shared" si="21"/>
        <v>1.1197017268445841</v>
      </c>
    </row>
    <row r="26" spans="1:13" ht="17" thickBot="1" x14ac:dyDescent="0.25">
      <c r="A26" s="8" t="s">
        <v>11</v>
      </c>
      <c r="B26" s="2">
        <f>I34</f>
        <v>1.5371533228676085E-2</v>
      </c>
      <c r="C26" s="2">
        <f t="shared" ref="C26:F26" si="22">J34</f>
        <v>0.16540546507064363</v>
      </c>
      <c r="D26" s="2">
        <f t="shared" si="22"/>
        <v>0.42668269230769229</v>
      </c>
      <c r="E26" s="2">
        <f t="shared" si="22"/>
        <v>0.76816988814756682</v>
      </c>
      <c r="F26" s="9">
        <f t="shared" si="22"/>
        <v>1.206828885400314</v>
      </c>
      <c r="H26" t="s">
        <v>28</v>
      </c>
      <c r="I26" s="2">
        <f>B17</f>
        <v>1.5992935635792779E-2</v>
      </c>
      <c r="J26" s="2">
        <f t="shared" ref="J26:M26" si="23">C17</f>
        <v>0.14255666208791207</v>
      </c>
      <c r="K26" s="2">
        <f t="shared" si="23"/>
        <v>0.34495192307692307</v>
      </c>
      <c r="L26" s="2">
        <f t="shared" si="23"/>
        <v>0.65526883830455251</v>
      </c>
      <c r="M26" s="2">
        <f t="shared" si="23"/>
        <v>1.0561224489795917</v>
      </c>
    </row>
    <row r="27" spans="1:13" x14ac:dyDescent="0.2">
      <c r="A27" s="8"/>
      <c r="F27" s="10"/>
      <c r="H27" s="5" t="s">
        <v>37</v>
      </c>
      <c r="I27" s="2">
        <f>AVERAGE(I24:I26)</f>
        <v>1.5371533228676085E-2</v>
      </c>
      <c r="J27" s="2">
        <f t="shared" ref="J27:M27" si="24">AVERAGE(J24:J26)</f>
        <v>0.15480891875981159</v>
      </c>
      <c r="K27" s="2">
        <f t="shared" si="24"/>
        <v>0.43229166666666669</v>
      </c>
      <c r="L27" s="2">
        <f t="shared" si="24"/>
        <v>0.78735568746729456</v>
      </c>
      <c r="M27" s="2">
        <f t="shared" si="24"/>
        <v>1.2939560439560438</v>
      </c>
    </row>
    <row r="28" spans="1:13" x14ac:dyDescent="0.2">
      <c r="A28" s="8" t="s">
        <v>29</v>
      </c>
      <c r="B28">
        <f>B21</f>
        <v>0</v>
      </c>
      <c r="C28">
        <f t="shared" ref="C28:F28" si="25">C21</f>
        <v>30</v>
      </c>
      <c r="D28">
        <f t="shared" si="25"/>
        <v>60</v>
      </c>
      <c r="E28">
        <f t="shared" si="25"/>
        <v>90</v>
      </c>
      <c r="F28" s="10">
        <f t="shared" si="25"/>
        <v>120</v>
      </c>
      <c r="H28" t="s">
        <v>29</v>
      </c>
      <c r="I28" s="2">
        <f>_xlfn.STDEV.P(I24:I26)</f>
        <v>4.5553336856306011E-4</v>
      </c>
      <c r="J28" s="2">
        <f t="shared" ref="J28:M28" si="26">_xlfn.STDEV.P(J24:J26)</f>
        <v>1.9110369364881617E-2</v>
      </c>
      <c r="K28" s="2">
        <f t="shared" si="26"/>
        <v>9.5330677837286534E-2</v>
      </c>
      <c r="L28" s="2">
        <f t="shared" si="26"/>
        <v>0.14244251408473307</v>
      </c>
      <c r="M28" s="2">
        <f t="shared" si="26"/>
        <v>0.29254391876570157</v>
      </c>
    </row>
    <row r="29" spans="1:13" x14ac:dyDescent="0.2">
      <c r="A29" s="8" t="s">
        <v>0</v>
      </c>
      <c r="B29" s="2">
        <f>I7</f>
        <v>4.5553336856306011E-4</v>
      </c>
      <c r="C29" s="2">
        <f t="shared" ref="C29:F29" si="27">J7</f>
        <v>2.3288494714382206E-2</v>
      </c>
      <c r="D29" s="2">
        <f t="shared" si="27"/>
        <v>2.91836119414653E-2</v>
      </c>
      <c r="E29" s="2">
        <f t="shared" si="27"/>
        <v>7.0770661034336199E-2</v>
      </c>
      <c r="F29" s="9">
        <f t="shared" si="27"/>
        <v>0.10157028332585419</v>
      </c>
    </row>
    <row r="30" spans="1:13" x14ac:dyDescent="0.2">
      <c r="A30" s="8" t="s">
        <v>8</v>
      </c>
      <c r="B30" s="2">
        <f>I14</f>
        <v>4.5553336856306011E-4</v>
      </c>
      <c r="C30" s="2">
        <f t="shared" ref="C30:F30" si="28">J14</f>
        <v>3.6800001889601423E-3</v>
      </c>
      <c r="D30" s="2">
        <f t="shared" si="28"/>
        <v>3.2345405275543748E-2</v>
      </c>
      <c r="E30" s="2">
        <f t="shared" si="28"/>
        <v>9.552513114147515E-2</v>
      </c>
      <c r="F30" s="9">
        <f t="shared" si="28"/>
        <v>0.22536564386544261</v>
      </c>
      <c r="H30" s="4" t="s">
        <v>11</v>
      </c>
      <c r="I30">
        <f>I23</f>
        <v>0</v>
      </c>
      <c r="J30">
        <f t="shared" ref="J30:M30" si="29">J23</f>
        <v>30</v>
      </c>
      <c r="K30">
        <f t="shared" si="29"/>
        <v>60</v>
      </c>
      <c r="L30">
        <f t="shared" si="29"/>
        <v>90</v>
      </c>
      <c r="M30">
        <f t="shared" si="29"/>
        <v>120</v>
      </c>
    </row>
    <row r="31" spans="1:13" x14ac:dyDescent="0.2">
      <c r="A31" s="8" t="s">
        <v>9</v>
      </c>
      <c r="B31" s="2">
        <f>I21</f>
        <v>4.5553336856306011E-4</v>
      </c>
      <c r="C31" s="2">
        <f t="shared" ref="C31:F31" si="30">J21</f>
        <v>9.8427768491942211E-3</v>
      </c>
      <c r="D31" s="2">
        <f t="shared" si="30"/>
        <v>3.8773275919664132E-2</v>
      </c>
      <c r="E31" s="2">
        <f t="shared" si="30"/>
        <v>9.3625146671601905E-2</v>
      </c>
      <c r="F31" s="9">
        <f t="shared" si="30"/>
        <v>0.16192485745375393</v>
      </c>
      <c r="H31" t="s">
        <v>26</v>
      </c>
      <c r="I31" s="2">
        <f>B8</f>
        <v>1.4913657770800628E-2</v>
      </c>
      <c r="J31" s="2">
        <f t="shared" ref="J31:M31" si="31">C8</f>
        <v>0.22004390698587128</v>
      </c>
      <c r="K31" s="2">
        <f t="shared" si="31"/>
        <v>0.58413461538461542</v>
      </c>
      <c r="L31" s="2">
        <f t="shared" si="31"/>
        <v>1.0316056711145998</v>
      </c>
      <c r="M31" s="2">
        <f t="shared" si="31"/>
        <v>1.7378335949764523</v>
      </c>
    </row>
    <row r="32" spans="1:13" x14ac:dyDescent="0.2">
      <c r="A32" s="8" t="s">
        <v>10</v>
      </c>
      <c r="B32" s="2">
        <f>I28</f>
        <v>4.5553336856306011E-4</v>
      </c>
      <c r="C32" s="2">
        <f t="shared" ref="C32:F32" si="32">J28</f>
        <v>1.9110369364881617E-2</v>
      </c>
      <c r="D32" s="2">
        <f t="shared" si="32"/>
        <v>9.5330677837286534E-2</v>
      </c>
      <c r="E32" s="2">
        <f t="shared" si="32"/>
        <v>0.14244251408473307</v>
      </c>
      <c r="F32" s="9">
        <f t="shared" si="32"/>
        <v>0.29254391876570157</v>
      </c>
      <c r="H32" t="s">
        <v>27</v>
      </c>
      <c r="I32" s="2">
        <f>B13</f>
        <v>1.520800627943485E-2</v>
      </c>
      <c r="J32" s="2">
        <f t="shared" ref="J32:M32" si="33">C13</f>
        <v>0.11921114599686028</v>
      </c>
      <c r="K32" s="2">
        <f t="shared" si="33"/>
        <v>0.29086538461538464</v>
      </c>
      <c r="L32" s="2">
        <f t="shared" si="33"/>
        <v>0.55122277276295129</v>
      </c>
      <c r="M32" s="2">
        <f t="shared" si="33"/>
        <v>0.85125588697017274</v>
      </c>
    </row>
    <row r="33" spans="1:14" ht="17" thickBot="1" x14ac:dyDescent="0.25">
      <c r="A33" s="11" t="s">
        <v>11</v>
      </c>
      <c r="B33" s="12">
        <f>I35</f>
        <v>4.5553336856306011E-4</v>
      </c>
      <c r="C33" s="12">
        <f t="shared" ref="C33:F33" si="34">J35</f>
        <v>4.1595583339963792E-2</v>
      </c>
      <c r="D33" s="12">
        <f t="shared" si="34"/>
        <v>0.12070004934029446</v>
      </c>
      <c r="E33" s="12">
        <f t="shared" si="34"/>
        <v>0.19885141759175151</v>
      </c>
      <c r="F33" s="13">
        <f t="shared" si="34"/>
        <v>0.38261139732120386</v>
      </c>
      <c r="H33" t="s">
        <v>28</v>
      </c>
      <c r="I33" s="2">
        <f>B18</f>
        <v>1.5992935635792779E-2</v>
      </c>
      <c r="J33" s="2">
        <f t="shared" ref="J33:M33" si="35">C18</f>
        <v>0.15696134222919933</v>
      </c>
      <c r="K33" s="2">
        <f t="shared" si="35"/>
        <v>0.40504807692307693</v>
      </c>
      <c r="L33" s="2">
        <f t="shared" si="35"/>
        <v>0.72168122056514916</v>
      </c>
      <c r="M33" s="2">
        <f t="shared" si="35"/>
        <v>1.0313971742543171</v>
      </c>
    </row>
    <row r="34" spans="1:14" x14ac:dyDescent="0.2">
      <c r="H34" s="5" t="s">
        <v>37</v>
      </c>
      <c r="I34" s="2">
        <f>AVERAGE(I31:I33)</f>
        <v>1.5371533228676085E-2</v>
      </c>
      <c r="J34" s="2">
        <f t="shared" ref="J34:M34" si="36">AVERAGE(J31:J33)</f>
        <v>0.16540546507064363</v>
      </c>
      <c r="K34" s="2">
        <f t="shared" si="36"/>
        <v>0.42668269230769229</v>
      </c>
      <c r="L34" s="2">
        <f t="shared" si="36"/>
        <v>0.76816988814756682</v>
      </c>
      <c r="M34" s="2">
        <f t="shared" si="36"/>
        <v>1.206828885400314</v>
      </c>
      <c r="N34" s="2"/>
    </row>
    <row r="35" spans="1:14" x14ac:dyDescent="0.2">
      <c r="H35" t="s">
        <v>29</v>
      </c>
      <c r="I35" s="2">
        <f>STDEVP(I31:I33)</f>
        <v>4.5553336856306011E-4</v>
      </c>
      <c r="J35" s="2">
        <f t="shared" ref="J35:M35" si="37">STDEVP(J31:J33)</f>
        <v>4.1595583339963792E-2</v>
      </c>
      <c r="K35" s="2">
        <f t="shared" si="37"/>
        <v>0.12070004934029446</v>
      </c>
      <c r="L35" s="2">
        <f t="shared" si="37"/>
        <v>0.19885141759175151</v>
      </c>
      <c r="M35" s="2">
        <f t="shared" si="37"/>
        <v>0.38261139732120386</v>
      </c>
    </row>
    <row r="37" spans="1:14" x14ac:dyDescent="0.2">
      <c r="B37" t="s">
        <v>34</v>
      </c>
      <c r="C37" t="s">
        <v>33</v>
      </c>
    </row>
    <row r="38" spans="1:14" x14ac:dyDescent="0.2">
      <c r="B38">
        <v>0</v>
      </c>
      <c r="C38">
        <v>0</v>
      </c>
      <c r="D38">
        <v>0</v>
      </c>
    </row>
    <row r="39" spans="1:14" x14ac:dyDescent="0.2">
      <c r="B39">
        <v>120</v>
      </c>
      <c r="C39" s="2">
        <f>F22</f>
        <v>1.8697017268445844</v>
      </c>
      <c r="D39" s="2">
        <f>M7</f>
        <v>0.10157028332585419</v>
      </c>
    </row>
    <row r="40" spans="1:14" x14ac:dyDescent="0.2">
      <c r="B40">
        <v>240</v>
      </c>
      <c r="C40" s="2">
        <f>C39+F23</f>
        <v>2.9270015698587128</v>
      </c>
      <c r="D40" s="2">
        <f>M14</f>
        <v>0.22536564386544261</v>
      </c>
    </row>
    <row r="41" spans="1:14" x14ac:dyDescent="0.2">
      <c r="B41">
        <v>360</v>
      </c>
      <c r="C41" s="2">
        <f t="shared" ref="C41:C42" si="38">C40+F24</f>
        <v>4.3916797488226056</v>
      </c>
      <c r="D41" s="2">
        <f>M21</f>
        <v>0.16192485745375393</v>
      </c>
    </row>
    <row r="42" spans="1:14" x14ac:dyDescent="0.2">
      <c r="B42">
        <v>480</v>
      </c>
      <c r="C42" s="2">
        <f t="shared" si="38"/>
        <v>5.6856357927786494</v>
      </c>
      <c r="D42" s="2">
        <f>M28</f>
        <v>0.29254391876570157</v>
      </c>
      <c r="F42">
        <f>C43/10</f>
        <v>0.68924646781789634</v>
      </c>
    </row>
    <row r="43" spans="1:14" x14ac:dyDescent="0.2">
      <c r="B43">
        <v>600</v>
      </c>
      <c r="C43" s="2">
        <f>C42+F26</f>
        <v>6.8924646781789631</v>
      </c>
      <c r="D43" s="2">
        <f>M35</f>
        <v>0.38261139732120386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64758-4C18-A347-B2BC-FC3B773A2DC3}">
  <dimension ref="A2:D5"/>
  <sheetViews>
    <sheetView workbookViewId="0">
      <selection activeCell="C5" sqref="C5"/>
    </sheetView>
  </sheetViews>
  <sheetFormatPr baseColWidth="10" defaultRowHeight="16" x14ac:dyDescent="0.2"/>
  <cols>
    <col min="2" max="2" width="19.1640625" bestFit="1" customWidth="1"/>
    <col min="3" max="3" width="22.1640625" bestFit="1" customWidth="1"/>
    <col min="4" max="4" width="26.6640625" bestFit="1" customWidth="1"/>
  </cols>
  <sheetData>
    <row r="2" spans="1:4" x14ac:dyDescent="0.2">
      <c r="A2" t="s">
        <v>30</v>
      </c>
      <c r="B2" t="s">
        <v>31</v>
      </c>
      <c r="C2" t="s">
        <v>32</v>
      </c>
      <c r="D2" t="s">
        <v>35</v>
      </c>
    </row>
    <row r="3" spans="1:4" x14ac:dyDescent="0.2">
      <c r="A3">
        <v>14</v>
      </c>
      <c r="B3">
        <v>39.049999999999997</v>
      </c>
      <c r="C3">
        <f>0.4*(B3/100)</f>
        <v>0.15620000000000001</v>
      </c>
      <c r="D3">
        <f>Mean!C43/(TON!C3/1000)</f>
        <v>44125.89422649784</v>
      </c>
    </row>
    <row r="4" spans="1:4" x14ac:dyDescent="0.2">
      <c r="C4">
        <f>C3/1000</f>
        <v>1.562E-4</v>
      </c>
    </row>
    <row r="5" spans="1:4" x14ac:dyDescent="0.2">
      <c r="B5">
        <v>0.66</v>
      </c>
      <c r="C5">
        <f>(B5/C4)/60</f>
        <v>70.422535211267601</v>
      </c>
      <c r="D5" t="s">
        <v>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R1</vt:lpstr>
      <vt:lpstr>R2</vt:lpstr>
      <vt:lpstr>R3</vt:lpstr>
      <vt:lpstr>Mean</vt:lpstr>
      <vt:lpstr>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Dirks, Tim</cp:lastModifiedBy>
  <dcterms:created xsi:type="dcterms:W3CDTF">2024-05-22T11:50:18Z</dcterms:created>
  <dcterms:modified xsi:type="dcterms:W3CDTF">2025-10-23T06:20:14Z</dcterms:modified>
</cp:coreProperties>
</file>