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mikroben-server/Bandow Lab Users/Tim Dirks/PostDoc/Manuskripte/Optimization CPJ/Excel Sheets/"/>
    </mc:Choice>
  </mc:AlternateContent>
  <xr:revisionPtr revIDLastSave="0" documentId="13_ncr:1_{70C45EF3-BF70-714D-948B-62920154A3FD}" xr6:coauthVersionLast="47" xr6:coauthVersionMax="47" xr10:uidLastSave="{00000000-0000-0000-0000-000000000000}"/>
  <bookViews>
    <workbookView xWindow="-27960" yWindow="2060" windowWidth="26840" windowHeight="15940" activeTab="2" xr2:uid="{36C5447D-ED67-3240-A6BF-5BB6F696411E}"/>
  </bookViews>
  <sheets>
    <sheet name="6400 ppm H2O 10 min exchange" sheetId="2" r:id="rId1"/>
    <sheet name="6400 ppm H2O 5 min exchange" sheetId="3" r:id="rId2"/>
    <sheet name="1280 ppm H2O 5 min exchange" sheetId="4" r:id="rId3"/>
    <sheet name="Sheet1" sheetId="1" r:id="rId4"/>
  </sheets>
  <externalReferences>
    <externalReference r:id="rId5"/>
    <externalReference r:id="rId6"/>
    <externalReference r:id="rId7"/>
    <externalReference r:id="rId8"/>
    <externalReference r:id="rId9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C2" i="4"/>
  <c r="D2" i="4"/>
  <c r="E2" i="4" s="1"/>
  <c r="F2" i="4" s="1"/>
  <c r="A3" i="4"/>
  <c r="B3" i="4"/>
  <c r="C3" i="4"/>
  <c r="D3" i="4"/>
  <c r="E3" i="4" s="1"/>
  <c r="F3" i="4" s="1"/>
  <c r="A4" i="4"/>
  <c r="B4" i="4"/>
  <c r="C4" i="4"/>
  <c r="D4" i="4"/>
  <c r="E4" i="4"/>
  <c r="F4" i="4" s="1"/>
  <c r="G6" i="4" s="1"/>
  <c r="G108" i="4" s="1"/>
  <c r="A5" i="4"/>
  <c r="B5" i="4"/>
  <c r="C5" i="4"/>
  <c r="D5" i="4"/>
  <c r="E5" i="4"/>
  <c r="F5" i="4" s="1"/>
  <c r="G7" i="4" s="1"/>
  <c r="G109" i="4" s="1"/>
  <c r="I109" i="4" s="1"/>
  <c r="A6" i="4"/>
  <c r="B6" i="4"/>
  <c r="C6" i="4"/>
  <c r="D6" i="4"/>
  <c r="E6" i="4"/>
  <c r="F6" i="4" s="1"/>
  <c r="A7" i="4"/>
  <c r="B7" i="4"/>
  <c r="C7" i="4"/>
  <c r="D7" i="4"/>
  <c r="E7" i="4"/>
  <c r="F7" i="4" s="1"/>
  <c r="A8" i="4"/>
  <c r="B8" i="4"/>
  <c r="C8" i="4"/>
  <c r="D8" i="4"/>
  <c r="E8" i="4"/>
  <c r="F8" i="4" s="1"/>
  <c r="A9" i="4"/>
  <c r="B9" i="4"/>
  <c r="C9" i="4"/>
  <c r="D9" i="4"/>
  <c r="E9" i="4"/>
  <c r="F9" i="4" s="1"/>
  <c r="A10" i="4"/>
  <c r="B10" i="4"/>
  <c r="C10" i="4"/>
  <c r="D10" i="4"/>
  <c r="E10" i="4"/>
  <c r="F10" i="4" s="1"/>
  <c r="G12" i="4" s="1"/>
  <c r="G114" i="4" s="1"/>
  <c r="A11" i="4"/>
  <c r="B11" i="4"/>
  <c r="C11" i="4"/>
  <c r="D11" i="4"/>
  <c r="E11" i="4"/>
  <c r="F11" i="4" s="1"/>
  <c r="A12" i="4"/>
  <c r="B12" i="4"/>
  <c r="C12" i="4"/>
  <c r="D12" i="4"/>
  <c r="E12" i="4"/>
  <c r="F12" i="4" s="1"/>
  <c r="G14" i="4" s="1"/>
  <c r="G116" i="4" s="1"/>
  <c r="A13" i="4"/>
  <c r="B13" i="4"/>
  <c r="C13" i="4"/>
  <c r="D13" i="4"/>
  <c r="E13" i="4"/>
  <c r="F13" i="4" s="1"/>
  <c r="G15" i="4" s="1"/>
  <c r="A14" i="4"/>
  <c r="B14" i="4"/>
  <c r="C14" i="4"/>
  <c r="D14" i="4"/>
  <c r="E14" i="4"/>
  <c r="F14" i="4" s="1"/>
  <c r="G16" i="4" s="1"/>
  <c r="A15" i="4"/>
  <c r="B15" i="4"/>
  <c r="C15" i="4"/>
  <c r="D15" i="4"/>
  <c r="E15" i="4"/>
  <c r="F15" i="4" s="1"/>
  <c r="G17" i="4" s="1"/>
  <c r="G119" i="4" s="1"/>
  <c r="A16" i="4"/>
  <c r="B16" i="4"/>
  <c r="C16" i="4"/>
  <c r="D16" i="4"/>
  <c r="E16" i="4"/>
  <c r="F16" i="4" s="1"/>
  <c r="A17" i="4"/>
  <c r="B17" i="4"/>
  <c r="C17" i="4"/>
  <c r="D17" i="4"/>
  <c r="E17" i="4"/>
  <c r="F17" i="4" s="1"/>
  <c r="G19" i="4" s="1"/>
  <c r="G121" i="4" s="1"/>
  <c r="A18" i="4"/>
  <c r="B18" i="4"/>
  <c r="C18" i="4"/>
  <c r="D18" i="4"/>
  <c r="E18" i="4"/>
  <c r="F18" i="4" s="1"/>
  <c r="A19" i="4"/>
  <c r="B19" i="4"/>
  <c r="C19" i="4"/>
  <c r="D19" i="4"/>
  <c r="E19" i="4"/>
  <c r="F19" i="4" s="1"/>
  <c r="G21" i="4" s="1"/>
  <c r="A20" i="4"/>
  <c r="B20" i="4"/>
  <c r="C20" i="4"/>
  <c r="D20" i="4"/>
  <c r="E20" i="4"/>
  <c r="F20" i="4" s="1"/>
  <c r="G22" i="4" s="1"/>
  <c r="G124" i="4" s="1"/>
  <c r="A21" i="4"/>
  <c r="B21" i="4"/>
  <c r="C21" i="4"/>
  <c r="D21" i="4"/>
  <c r="E21" i="4"/>
  <c r="F21" i="4" s="1"/>
  <c r="G23" i="4" s="1"/>
  <c r="A22" i="4"/>
  <c r="B22" i="4"/>
  <c r="C22" i="4"/>
  <c r="D22" i="4"/>
  <c r="E22" i="4"/>
  <c r="F22" i="4" s="1"/>
  <c r="G24" i="4" s="1"/>
  <c r="G126" i="4" s="1"/>
  <c r="A23" i="4"/>
  <c r="B23" i="4"/>
  <c r="C23" i="4"/>
  <c r="D23" i="4"/>
  <c r="E23" i="4"/>
  <c r="F23" i="4" s="1"/>
  <c r="A24" i="4"/>
  <c r="B24" i="4"/>
  <c r="C24" i="4"/>
  <c r="D24" i="4"/>
  <c r="E24" i="4"/>
  <c r="F24" i="4" s="1"/>
  <c r="A25" i="4"/>
  <c r="B25" i="4"/>
  <c r="C25" i="4"/>
  <c r="D25" i="4"/>
  <c r="E25" i="4"/>
  <c r="F25" i="4" s="1"/>
  <c r="A26" i="4"/>
  <c r="B26" i="4"/>
  <c r="C26" i="4"/>
  <c r="D26" i="4"/>
  <c r="E26" i="4"/>
  <c r="F26" i="4" s="1"/>
  <c r="G28" i="4" s="1"/>
  <c r="G130" i="4" s="1"/>
  <c r="I130" i="4" s="1"/>
  <c r="A27" i="4"/>
  <c r="B27" i="4"/>
  <c r="C27" i="4"/>
  <c r="D27" i="4"/>
  <c r="E27" i="4"/>
  <c r="F27" i="4" s="1"/>
  <c r="A28" i="4"/>
  <c r="B28" i="4"/>
  <c r="C28" i="4"/>
  <c r="D28" i="4"/>
  <c r="E28" i="4"/>
  <c r="F28" i="4" s="1"/>
  <c r="G30" i="4" s="1"/>
  <c r="G132" i="4" s="1"/>
  <c r="J132" i="4" s="1"/>
  <c r="A29" i="4"/>
  <c r="B29" i="4"/>
  <c r="C29" i="4"/>
  <c r="D29" i="4"/>
  <c r="E29" i="4"/>
  <c r="F29" i="4" s="1"/>
  <c r="G31" i="4" s="1"/>
  <c r="A30" i="4"/>
  <c r="B30" i="4"/>
  <c r="C30" i="4"/>
  <c r="D30" i="4"/>
  <c r="E30" i="4"/>
  <c r="F30" i="4" s="1"/>
  <c r="A31" i="4"/>
  <c r="B31" i="4"/>
  <c r="C31" i="4"/>
  <c r="D31" i="4"/>
  <c r="E31" i="4"/>
  <c r="F31" i="4" s="1"/>
  <c r="G33" i="4" s="1"/>
  <c r="G135" i="4" s="1"/>
  <c r="A32" i="4"/>
  <c r="B32" i="4"/>
  <c r="C32" i="4"/>
  <c r="D32" i="4"/>
  <c r="E32" i="4"/>
  <c r="F32" i="4" s="1"/>
  <c r="A33" i="4"/>
  <c r="B33" i="4"/>
  <c r="C33" i="4"/>
  <c r="D33" i="4"/>
  <c r="E33" i="4"/>
  <c r="F33" i="4" s="1"/>
  <c r="G35" i="4" s="1"/>
  <c r="G137" i="4" s="1"/>
  <c r="A34" i="4"/>
  <c r="B34" i="4"/>
  <c r="C34" i="4"/>
  <c r="D34" i="4"/>
  <c r="E34" i="4"/>
  <c r="F34" i="4" s="1"/>
  <c r="G36" i="4" s="1"/>
  <c r="G138" i="4" s="1"/>
  <c r="I138" i="4" s="1"/>
  <c r="A35" i="4"/>
  <c r="B35" i="4"/>
  <c r="C35" i="4"/>
  <c r="D35" i="4"/>
  <c r="E35" i="4"/>
  <c r="F35" i="4" s="1"/>
  <c r="A36" i="4"/>
  <c r="B36" i="4"/>
  <c r="C36" i="4"/>
  <c r="D36" i="4"/>
  <c r="E36" i="4"/>
  <c r="F36" i="4" s="1"/>
  <c r="G38" i="4" s="1"/>
  <c r="G140" i="4" s="1"/>
  <c r="A37" i="4"/>
  <c r="B37" i="4"/>
  <c r="C37" i="4"/>
  <c r="D37" i="4"/>
  <c r="E37" i="4"/>
  <c r="F37" i="4" s="1"/>
  <c r="G39" i="4" s="1"/>
  <c r="A38" i="4"/>
  <c r="B38" i="4"/>
  <c r="C38" i="4"/>
  <c r="D38" i="4"/>
  <c r="E38" i="4"/>
  <c r="F38" i="4" s="1"/>
  <c r="A39" i="4"/>
  <c r="B39" i="4"/>
  <c r="C39" i="4"/>
  <c r="D39" i="4"/>
  <c r="E39" i="4"/>
  <c r="F39" i="4" s="1"/>
  <c r="G41" i="4" s="1"/>
  <c r="G143" i="4" s="1"/>
  <c r="A40" i="4"/>
  <c r="B40" i="4"/>
  <c r="C40" i="4"/>
  <c r="D40" i="4"/>
  <c r="E40" i="4"/>
  <c r="F40" i="4" s="1"/>
  <c r="G42" i="4" s="1"/>
  <c r="A41" i="4"/>
  <c r="B41" i="4"/>
  <c r="C41" i="4"/>
  <c r="D41" i="4"/>
  <c r="E41" i="4"/>
  <c r="F41" i="4" s="1"/>
  <c r="G43" i="4" s="1"/>
  <c r="A42" i="4"/>
  <c r="B42" i="4"/>
  <c r="C42" i="4"/>
  <c r="D42" i="4"/>
  <c r="E42" i="4"/>
  <c r="F42" i="4" s="1"/>
  <c r="G44" i="4" s="1"/>
  <c r="G146" i="4" s="1"/>
  <c r="A43" i="4"/>
  <c r="B43" i="4"/>
  <c r="C43" i="4"/>
  <c r="D43" i="4"/>
  <c r="E43" i="4"/>
  <c r="F43" i="4" s="1"/>
  <c r="A44" i="4"/>
  <c r="B44" i="4"/>
  <c r="C44" i="4"/>
  <c r="D44" i="4"/>
  <c r="E44" i="4"/>
  <c r="F44" i="4" s="1"/>
  <c r="G46" i="4" s="1"/>
  <c r="A45" i="4"/>
  <c r="B45" i="4"/>
  <c r="C45" i="4"/>
  <c r="D45" i="4"/>
  <c r="E45" i="4"/>
  <c r="F45" i="4" s="1"/>
  <c r="G47" i="4" s="1"/>
  <c r="A46" i="4"/>
  <c r="B46" i="4"/>
  <c r="C46" i="4"/>
  <c r="D46" i="4"/>
  <c r="E46" i="4"/>
  <c r="F46" i="4" s="1"/>
  <c r="A47" i="4"/>
  <c r="B47" i="4"/>
  <c r="C47" i="4"/>
  <c r="D47" i="4"/>
  <c r="E47" i="4"/>
  <c r="F47" i="4" s="1"/>
  <c r="G49" i="4" s="1"/>
  <c r="G151" i="4" s="1"/>
  <c r="A48" i="4"/>
  <c r="B48" i="4"/>
  <c r="C48" i="4"/>
  <c r="D48" i="4"/>
  <c r="E48" i="4"/>
  <c r="F48" i="4" s="1"/>
  <c r="G50" i="4" s="1"/>
  <c r="A55" i="4"/>
  <c r="B55" i="4"/>
  <c r="C55" i="4"/>
  <c r="D55" i="4"/>
  <c r="E55" i="4"/>
  <c r="F55" i="4"/>
  <c r="A56" i="4"/>
  <c r="B56" i="4"/>
  <c r="C56" i="4"/>
  <c r="D56" i="4"/>
  <c r="E56" i="4"/>
  <c r="F56" i="4"/>
  <c r="A57" i="4"/>
  <c r="B57" i="4"/>
  <c r="C57" i="4"/>
  <c r="D57" i="4"/>
  <c r="E57" i="4"/>
  <c r="F57" i="4"/>
  <c r="A58" i="4"/>
  <c r="B58" i="4"/>
  <c r="C58" i="4"/>
  <c r="D58" i="4"/>
  <c r="E58" i="4"/>
  <c r="F58" i="4"/>
  <c r="G58" i="4" s="1"/>
  <c r="A59" i="4"/>
  <c r="B59" i="4"/>
  <c r="C59" i="4"/>
  <c r="D59" i="4"/>
  <c r="E59" i="4"/>
  <c r="F59" i="4"/>
  <c r="G59" i="4" s="1"/>
  <c r="H110" i="4" s="1"/>
  <c r="A60" i="4"/>
  <c r="B60" i="4"/>
  <c r="C60" i="4"/>
  <c r="D60" i="4"/>
  <c r="E60" i="4"/>
  <c r="F60" i="4"/>
  <c r="G60" i="4" s="1"/>
  <c r="H111" i="4" s="1"/>
  <c r="A61" i="4"/>
  <c r="B61" i="4"/>
  <c r="C61" i="4"/>
  <c r="D61" i="4"/>
  <c r="E61" i="4"/>
  <c r="F61" i="4"/>
  <c r="A62" i="4"/>
  <c r="B62" i="4"/>
  <c r="C62" i="4"/>
  <c r="D62" i="4"/>
  <c r="E62" i="4"/>
  <c r="F62" i="4"/>
  <c r="G62" i="4"/>
  <c r="A63" i="4"/>
  <c r="B63" i="4"/>
  <c r="C63" i="4"/>
  <c r="D63" i="4"/>
  <c r="E63" i="4"/>
  <c r="F63" i="4"/>
  <c r="G63" i="4"/>
  <c r="A64" i="4"/>
  <c r="B64" i="4"/>
  <c r="C64" i="4"/>
  <c r="D64" i="4"/>
  <c r="E64" i="4"/>
  <c r="F64" i="4"/>
  <c r="D115" i="4" s="1"/>
  <c r="A65" i="4"/>
  <c r="B65" i="4"/>
  <c r="C65" i="4"/>
  <c r="D65" i="4"/>
  <c r="E65" i="4"/>
  <c r="F65" i="4"/>
  <c r="G65" i="4" s="1"/>
  <c r="A66" i="4"/>
  <c r="B66" i="4"/>
  <c r="C66" i="4"/>
  <c r="D66" i="4"/>
  <c r="E66" i="4"/>
  <c r="F66" i="4"/>
  <c r="D117" i="4" s="1"/>
  <c r="A67" i="4"/>
  <c r="B67" i="4"/>
  <c r="C67" i="4"/>
  <c r="D67" i="4"/>
  <c r="E67" i="4"/>
  <c r="F67" i="4"/>
  <c r="G67" i="4"/>
  <c r="A68" i="4"/>
  <c r="B68" i="4"/>
  <c r="C68" i="4"/>
  <c r="D68" i="4"/>
  <c r="E68" i="4"/>
  <c r="F68" i="4"/>
  <c r="G68" i="4" s="1"/>
  <c r="H119" i="4" s="1"/>
  <c r="A69" i="4"/>
  <c r="B69" i="4"/>
  <c r="C69" i="4"/>
  <c r="D69" i="4"/>
  <c r="E69" i="4"/>
  <c r="F69" i="4"/>
  <c r="G69" i="4"/>
  <c r="A70" i="4"/>
  <c r="B70" i="4"/>
  <c r="C70" i="4"/>
  <c r="D70" i="4"/>
  <c r="E70" i="4"/>
  <c r="F70" i="4"/>
  <c r="G70" i="4"/>
  <c r="H121" i="4" s="1"/>
  <c r="A71" i="4"/>
  <c r="B71" i="4"/>
  <c r="C71" i="4"/>
  <c r="D71" i="4"/>
  <c r="E71" i="4"/>
  <c r="F71" i="4"/>
  <c r="G71" i="4"/>
  <c r="A72" i="4"/>
  <c r="B72" i="4"/>
  <c r="C72" i="4"/>
  <c r="D72" i="4"/>
  <c r="E72" i="4"/>
  <c r="F72" i="4"/>
  <c r="D123" i="4" s="1"/>
  <c r="A73" i="4"/>
  <c r="B73" i="4"/>
  <c r="C73" i="4"/>
  <c r="D73" i="4"/>
  <c r="E73" i="4"/>
  <c r="F73" i="4"/>
  <c r="A74" i="4"/>
  <c r="B74" i="4"/>
  <c r="C74" i="4"/>
  <c r="D74" i="4"/>
  <c r="E74" i="4"/>
  <c r="F74" i="4"/>
  <c r="G74" i="4" s="1"/>
  <c r="H125" i="4" s="1"/>
  <c r="A75" i="4"/>
  <c r="B75" i="4"/>
  <c r="C75" i="4"/>
  <c r="D75" i="4"/>
  <c r="E75" i="4"/>
  <c r="F75" i="4"/>
  <c r="D126" i="4" s="1"/>
  <c r="A76" i="4"/>
  <c r="B76" i="4"/>
  <c r="C76" i="4"/>
  <c r="D76" i="4"/>
  <c r="E76" i="4"/>
  <c r="F76" i="4"/>
  <c r="D127" i="4" s="1"/>
  <c r="G76" i="4"/>
  <c r="H127" i="4" s="1"/>
  <c r="A77" i="4"/>
  <c r="B77" i="4"/>
  <c r="C77" i="4"/>
  <c r="D77" i="4"/>
  <c r="E77" i="4"/>
  <c r="F77" i="4"/>
  <c r="G77" i="4"/>
  <c r="H128" i="4" s="1"/>
  <c r="A78" i="4"/>
  <c r="B78" i="4"/>
  <c r="C78" i="4"/>
  <c r="D78" i="4"/>
  <c r="E78" i="4"/>
  <c r="F78" i="4"/>
  <c r="G78" i="4"/>
  <c r="A79" i="4"/>
  <c r="B79" i="4"/>
  <c r="C79" i="4"/>
  <c r="D79" i="4"/>
  <c r="E79" i="4"/>
  <c r="F79" i="4"/>
  <c r="G79" i="4"/>
  <c r="A80" i="4"/>
  <c r="B80" i="4"/>
  <c r="C80" i="4"/>
  <c r="D80" i="4"/>
  <c r="E80" i="4"/>
  <c r="F80" i="4"/>
  <c r="G80" i="4" s="1"/>
  <c r="A81" i="4"/>
  <c r="B81" i="4"/>
  <c r="C81" i="4"/>
  <c r="D81" i="4"/>
  <c r="E81" i="4"/>
  <c r="F81" i="4"/>
  <c r="G81" i="4" s="1"/>
  <c r="A82" i="4"/>
  <c r="B82" i="4"/>
  <c r="C82" i="4"/>
  <c r="D82" i="4"/>
  <c r="E82" i="4"/>
  <c r="F82" i="4"/>
  <c r="D133" i="4" s="1"/>
  <c r="G82" i="4"/>
  <c r="H133" i="4" s="1"/>
  <c r="A83" i="4"/>
  <c r="B83" i="4"/>
  <c r="C83" i="4"/>
  <c r="D83" i="4"/>
  <c r="E83" i="4"/>
  <c r="F83" i="4"/>
  <c r="D134" i="4" s="1"/>
  <c r="G83" i="4"/>
  <c r="H134" i="4" s="1"/>
  <c r="A84" i="4"/>
  <c r="B84" i="4"/>
  <c r="C84" i="4"/>
  <c r="D84" i="4"/>
  <c r="E84" i="4"/>
  <c r="F84" i="4"/>
  <c r="G84" i="4"/>
  <c r="H135" i="4" s="1"/>
  <c r="J135" i="4" s="1"/>
  <c r="A85" i="4"/>
  <c r="B85" i="4"/>
  <c r="C85" i="4"/>
  <c r="D85" i="4"/>
  <c r="E85" i="4"/>
  <c r="F85" i="4"/>
  <c r="G85" i="4"/>
  <c r="H136" i="4" s="1"/>
  <c r="A86" i="4"/>
  <c r="B86" i="4"/>
  <c r="C86" i="4"/>
  <c r="D86" i="4"/>
  <c r="E86" i="4"/>
  <c r="F86" i="4"/>
  <c r="D137" i="4" s="1"/>
  <c r="G86" i="4"/>
  <c r="A87" i="4"/>
  <c r="B87" i="4"/>
  <c r="C87" i="4"/>
  <c r="D87" i="4"/>
  <c r="E87" i="4"/>
  <c r="F87" i="4"/>
  <c r="G87" i="4"/>
  <c r="A88" i="4"/>
  <c r="B88" i="4"/>
  <c r="C88" i="4"/>
  <c r="D88" i="4"/>
  <c r="E88" i="4"/>
  <c r="F88" i="4"/>
  <c r="G88" i="4" s="1"/>
  <c r="A89" i="4"/>
  <c r="B89" i="4"/>
  <c r="C89" i="4"/>
  <c r="D89" i="4"/>
  <c r="E89" i="4"/>
  <c r="F89" i="4"/>
  <c r="G89" i="4" s="1"/>
  <c r="H140" i="4" s="1"/>
  <c r="A90" i="4"/>
  <c r="B90" i="4"/>
  <c r="C90" i="4"/>
  <c r="D90" i="4"/>
  <c r="E90" i="4"/>
  <c r="F90" i="4"/>
  <c r="G90" i="4"/>
  <c r="H141" i="4" s="1"/>
  <c r="A91" i="4"/>
  <c r="B91" i="4"/>
  <c r="C91" i="4"/>
  <c r="D91" i="4"/>
  <c r="E91" i="4"/>
  <c r="F91" i="4"/>
  <c r="D142" i="4" s="1"/>
  <c r="G91" i="4"/>
  <c r="H142" i="4" s="1"/>
  <c r="A92" i="4"/>
  <c r="B92" i="4"/>
  <c r="C92" i="4"/>
  <c r="D92" i="4"/>
  <c r="E92" i="4"/>
  <c r="F92" i="4"/>
  <c r="G92" i="4" s="1"/>
  <c r="H143" i="4" s="1"/>
  <c r="A93" i="4"/>
  <c r="B93" i="4"/>
  <c r="C93" i="4"/>
  <c r="D93" i="4"/>
  <c r="E93" i="4"/>
  <c r="F93" i="4"/>
  <c r="G93" i="4"/>
  <c r="A94" i="4"/>
  <c r="B94" i="4"/>
  <c r="C94" i="4"/>
  <c r="D94" i="4"/>
  <c r="E94" i="4"/>
  <c r="F94" i="4"/>
  <c r="D145" i="4" s="1"/>
  <c r="G94" i="4"/>
  <c r="A95" i="4"/>
  <c r="B95" i="4"/>
  <c r="C95" i="4"/>
  <c r="D95" i="4"/>
  <c r="E95" i="4"/>
  <c r="F95" i="4"/>
  <c r="G95" i="4"/>
  <c r="A96" i="4"/>
  <c r="B96" i="4"/>
  <c r="C96" i="4"/>
  <c r="D96" i="4"/>
  <c r="E96" i="4"/>
  <c r="F96" i="4"/>
  <c r="G96" i="4" s="1"/>
  <c r="H147" i="4" s="1"/>
  <c r="A97" i="4"/>
  <c r="B97" i="4"/>
  <c r="C97" i="4"/>
  <c r="D97" i="4"/>
  <c r="E97" i="4"/>
  <c r="F97" i="4"/>
  <c r="G97" i="4" s="1"/>
  <c r="A98" i="4"/>
  <c r="B98" i="4"/>
  <c r="C98" i="4"/>
  <c r="D98" i="4"/>
  <c r="E98" i="4"/>
  <c r="F98" i="4"/>
  <c r="G98" i="4" s="1"/>
  <c r="H149" i="4" s="1"/>
  <c r="A99" i="4"/>
  <c r="B99" i="4"/>
  <c r="C99" i="4"/>
  <c r="D99" i="4"/>
  <c r="E99" i="4"/>
  <c r="F99" i="4"/>
  <c r="D150" i="4" s="1"/>
  <c r="G99" i="4"/>
  <c r="A100" i="4"/>
  <c r="B100" i="4"/>
  <c r="C100" i="4"/>
  <c r="D100" i="4"/>
  <c r="E100" i="4"/>
  <c r="F100" i="4"/>
  <c r="G100" i="4" s="1"/>
  <c r="H151" i="4" s="1"/>
  <c r="A101" i="4"/>
  <c r="B101" i="4"/>
  <c r="C101" i="4"/>
  <c r="D101" i="4"/>
  <c r="E101" i="4"/>
  <c r="F101" i="4"/>
  <c r="G101" i="4"/>
  <c r="B106" i="4"/>
  <c r="C106" i="4"/>
  <c r="D106" i="4"/>
  <c r="B107" i="4"/>
  <c r="T107" i="4"/>
  <c r="B108" i="4"/>
  <c r="C108" i="4"/>
  <c r="T108" i="4"/>
  <c r="B109" i="4"/>
  <c r="C109" i="4"/>
  <c r="D109" i="4"/>
  <c r="H109" i="4"/>
  <c r="J109" i="4"/>
  <c r="B110" i="4"/>
  <c r="B111" i="4"/>
  <c r="B112" i="4"/>
  <c r="B113" i="4"/>
  <c r="D113" i="4"/>
  <c r="H113" i="4"/>
  <c r="B114" i="4"/>
  <c r="C114" i="4"/>
  <c r="D114" i="4"/>
  <c r="E114" i="4"/>
  <c r="H114" i="4"/>
  <c r="B115" i="4"/>
  <c r="B116" i="4"/>
  <c r="D116" i="4"/>
  <c r="H116" i="4"/>
  <c r="B117" i="4"/>
  <c r="C117" i="4"/>
  <c r="G117" i="4"/>
  <c r="B118" i="4"/>
  <c r="D118" i="4"/>
  <c r="G118" i="4"/>
  <c r="H118" i="4"/>
  <c r="B119" i="4"/>
  <c r="C119" i="4"/>
  <c r="D119" i="4"/>
  <c r="B120" i="4"/>
  <c r="D120" i="4"/>
  <c r="H120" i="4"/>
  <c r="B121" i="4"/>
  <c r="D121" i="4"/>
  <c r="J121" i="4"/>
  <c r="B122" i="4"/>
  <c r="D122" i="4"/>
  <c r="H122" i="4"/>
  <c r="B123" i="4"/>
  <c r="G123" i="4"/>
  <c r="B124" i="4"/>
  <c r="B125" i="4"/>
  <c r="C125" i="4"/>
  <c r="D125" i="4"/>
  <c r="E125" i="4"/>
  <c r="F125" i="4"/>
  <c r="G125" i="4"/>
  <c r="B126" i="4"/>
  <c r="B127" i="4"/>
  <c r="B128" i="4"/>
  <c r="D128" i="4"/>
  <c r="B129" i="4"/>
  <c r="D129" i="4"/>
  <c r="H129" i="4"/>
  <c r="B130" i="4"/>
  <c r="C130" i="4"/>
  <c r="E130" i="4" s="1"/>
  <c r="D130" i="4"/>
  <c r="F130" i="4"/>
  <c r="H130" i="4"/>
  <c r="J130" i="4"/>
  <c r="B131" i="4"/>
  <c r="D131" i="4"/>
  <c r="H131" i="4"/>
  <c r="B132" i="4"/>
  <c r="C132" i="4"/>
  <c r="D132" i="4"/>
  <c r="H132" i="4"/>
  <c r="I132" i="4"/>
  <c r="B133" i="4"/>
  <c r="C133" i="4"/>
  <c r="G133" i="4"/>
  <c r="B134" i="4"/>
  <c r="B135" i="4"/>
  <c r="C135" i="4"/>
  <c r="D135" i="4"/>
  <c r="E135" i="4"/>
  <c r="B136" i="4"/>
  <c r="D136" i="4"/>
  <c r="B137" i="4"/>
  <c r="C137" i="4"/>
  <c r="H137" i="4"/>
  <c r="B138" i="4"/>
  <c r="C138" i="4"/>
  <c r="F138" i="4" s="1"/>
  <c r="D138" i="4"/>
  <c r="H138" i="4"/>
  <c r="J138" i="4"/>
  <c r="B139" i="4"/>
  <c r="D139" i="4"/>
  <c r="H139" i="4"/>
  <c r="B140" i="4"/>
  <c r="B141" i="4"/>
  <c r="C141" i="4"/>
  <c r="D141" i="4"/>
  <c r="E141" i="4"/>
  <c r="F141" i="4"/>
  <c r="G141" i="4"/>
  <c r="I141" i="4" s="1"/>
  <c r="B142" i="4"/>
  <c r="B143" i="4"/>
  <c r="C143" i="4"/>
  <c r="F143" i="4" s="1"/>
  <c r="D143" i="4"/>
  <c r="B144" i="4"/>
  <c r="C144" i="4"/>
  <c r="D144" i="4"/>
  <c r="E144" i="4"/>
  <c r="F144" i="4"/>
  <c r="G144" i="4"/>
  <c r="H144" i="4"/>
  <c r="B145" i="4"/>
  <c r="G145" i="4"/>
  <c r="J145" i="4" s="1"/>
  <c r="H145" i="4"/>
  <c r="B146" i="4"/>
  <c r="C146" i="4"/>
  <c r="F146" i="4" s="1"/>
  <c r="D146" i="4"/>
  <c r="E146" i="4"/>
  <c r="H146" i="4"/>
  <c r="I146" i="4"/>
  <c r="J146" i="4"/>
  <c r="B147" i="4"/>
  <c r="D147" i="4"/>
  <c r="B148" i="4"/>
  <c r="D148" i="4"/>
  <c r="G148" i="4"/>
  <c r="J148" i="4" s="1"/>
  <c r="H148" i="4"/>
  <c r="I148" i="4"/>
  <c r="B149" i="4"/>
  <c r="C149" i="4"/>
  <c r="D149" i="4"/>
  <c r="E149" i="4"/>
  <c r="F149" i="4"/>
  <c r="G149" i="4"/>
  <c r="B150" i="4"/>
  <c r="H150" i="4"/>
  <c r="B151" i="4"/>
  <c r="C151" i="4"/>
  <c r="F151" i="4" s="1"/>
  <c r="D151" i="4"/>
  <c r="B152" i="4"/>
  <c r="C152" i="4"/>
  <c r="D152" i="4"/>
  <c r="E152" i="4"/>
  <c r="F152" i="4"/>
  <c r="G152" i="4"/>
  <c r="H152" i="4"/>
  <c r="J119" i="4" l="1"/>
  <c r="I119" i="4"/>
  <c r="J143" i="4"/>
  <c r="I143" i="4"/>
  <c r="I137" i="4"/>
  <c r="J137" i="4"/>
  <c r="J151" i="4"/>
  <c r="I151" i="4"/>
  <c r="I140" i="4"/>
  <c r="J140" i="4"/>
  <c r="E133" i="4"/>
  <c r="F133" i="4"/>
  <c r="I144" i="4"/>
  <c r="J144" i="4"/>
  <c r="I121" i="4"/>
  <c r="D140" i="4"/>
  <c r="E117" i="4"/>
  <c r="F117" i="4"/>
  <c r="I149" i="4"/>
  <c r="I145" i="4"/>
  <c r="J141" i="4"/>
  <c r="E138" i="4"/>
  <c r="I135" i="4"/>
  <c r="I133" i="4"/>
  <c r="J133" i="4"/>
  <c r="G75" i="4"/>
  <c r="H126" i="4" s="1"/>
  <c r="J126" i="4" s="1"/>
  <c r="G34" i="4"/>
  <c r="G136" i="4" s="1"/>
  <c r="C136" i="4"/>
  <c r="C128" i="4"/>
  <c r="G26" i="4"/>
  <c r="G128" i="4" s="1"/>
  <c r="C120" i="4"/>
  <c r="G18" i="4"/>
  <c r="G120" i="4" s="1"/>
  <c r="G10" i="4"/>
  <c r="G112" i="4" s="1"/>
  <c r="C112" i="4"/>
  <c r="G45" i="4"/>
  <c r="G147" i="4" s="1"/>
  <c r="C147" i="4"/>
  <c r="G37" i="4"/>
  <c r="G139" i="4" s="1"/>
  <c r="C139" i="4"/>
  <c r="G29" i="4"/>
  <c r="G131" i="4" s="1"/>
  <c r="C131" i="4"/>
  <c r="G13" i="4"/>
  <c r="G115" i="4" s="1"/>
  <c r="C115" i="4"/>
  <c r="C107" i="4"/>
  <c r="G5" i="4"/>
  <c r="G107" i="4" s="1"/>
  <c r="T106" i="4"/>
  <c r="T110" i="4" s="1"/>
  <c r="I118" i="4"/>
  <c r="J118" i="4"/>
  <c r="G48" i="4"/>
  <c r="G150" i="4" s="1"/>
  <c r="C150" i="4"/>
  <c r="G40" i="4"/>
  <c r="G142" i="4" s="1"/>
  <c r="C142" i="4"/>
  <c r="G32" i="4"/>
  <c r="G134" i="4" s="1"/>
  <c r="C134" i="4"/>
  <c r="G8" i="4"/>
  <c r="G110" i="4" s="1"/>
  <c r="C110" i="4"/>
  <c r="J125" i="4"/>
  <c r="I125" i="4"/>
  <c r="G11" i="4"/>
  <c r="G113" i="4" s="1"/>
  <c r="C113" i="4"/>
  <c r="F135" i="4"/>
  <c r="G27" i="4"/>
  <c r="G129" i="4" s="1"/>
  <c r="C129" i="4"/>
  <c r="E132" i="4"/>
  <c r="F132" i="4"/>
  <c r="I116" i="4"/>
  <c r="J116" i="4"/>
  <c r="C148" i="4"/>
  <c r="C140" i="4"/>
  <c r="C121" i="4"/>
  <c r="E119" i="4"/>
  <c r="F119" i="4"/>
  <c r="C118" i="4"/>
  <c r="C116" i="4"/>
  <c r="T105" i="4"/>
  <c r="T109" i="4" s="1"/>
  <c r="G66" i="4"/>
  <c r="H117" i="4" s="1"/>
  <c r="I117" i="4" s="1"/>
  <c r="G25" i="4"/>
  <c r="G127" i="4" s="1"/>
  <c r="C127" i="4"/>
  <c r="C111" i="4"/>
  <c r="G9" i="4"/>
  <c r="G111" i="4" s="1"/>
  <c r="E137" i="4"/>
  <c r="F137" i="4"/>
  <c r="E108" i="4"/>
  <c r="I152" i="4"/>
  <c r="J152" i="4"/>
  <c r="C145" i="4"/>
  <c r="F114" i="4"/>
  <c r="G56" i="4"/>
  <c r="H107" i="4" s="1"/>
  <c r="D107" i="4"/>
  <c r="C126" i="4"/>
  <c r="C124" i="4"/>
  <c r="C123" i="4"/>
  <c r="D111" i="4"/>
  <c r="F106" i="4"/>
  <c r="E106" i="4"/>
  <c r="D124" i="4"/>
  <c r="G73" i="4"/>
  <c r="H124" i="4" s="1"/>
  <c r="D112" i="4"/>
  <c r="G61" i="4"/>
  <c r="H112" i="4" s="1"/>
  <c r="D108" i="4"/>
  <c r="F108" i="4" s="1"/>
  <c r="G57" i="4"/>
  <c r="H108" i="4" s="1"/>
  <c r="I108" i="4" s="1"/>
  <c r="G20" i="4"/>
  <c r="G122" i="4" s="1"/>
  <c r="C122" i="4"/>
  <c r="I114" i="4"/>
  <c r="J114" i="4"/>
  <c r="J117" i="4"/>
  <c r="F109" i="4"/>
  <c r="E109" i="4"/>
  <c r="E151" i="4"/>
  <c r="J149" i="4"/>
  <c r="E143" i="4"/>
  <c r="I55" i="4"/>
  <c r="G55" i="4"/>
  <c r="H106" i="4" s="1"/>
  <c r="H1" i="4"/>
  <c r="H2" i="4" s="1"/>
  <c r="I2" i="4"/>
  <c r="D110" i="4"/>
  <c r="G72" i="4"/>
  <c r="H123" i="4" s="1"/>
  <c r="J123" i="4" s="1"/>
  <c r="G64" i="4"/>
  <c r="H115" i="4" s="1"/>
  <c r="G4" i="4"/>
  <c r="G106" i="4" s="1"/>
  <c r="I124" i="4" l="1"/>
  <c r="J124" i="4"/>
  <c r="J120" i="4"/>
  <c r="I120" i="4"/>
  <c r="E110" i="4"/>
  <c r="F110" i="4"/>
  <c r="J131" i="4"/>
  <c r="I131" i="4"/>
  <c r="F120" i="4"/>
  <c r="E120" i="4"/>
  <c r="E115" i="4"/>
  <c r="F115" i="4"/>
  <c r="I115" i="4"/>
  <c r="J115" i="4"/>
  <c r="I110" i="4"/>
  <c r="J110" i="4"/>
  <c r="E139" i="4"/>
  <c r="F139" i="4"/>
  <c r="I128" i="4"/>
  <c r="J128" i="4"/>
  <c r="I123" i="4"/>
  <c r="I3" i="4"/>
  <c r="L106" i="4"/>
  <c r="J113" i="4"/>
  <c r="I113" i="4"/>
  <c r="I112" i="4"/>
  <c r="J112" i="4"/>
  <c r="I150" i="4"/>
  <c r="J150" i="4"/>
  <c r="I106" i="4"/>
  <c r="J106" i="4"/>
  <c r="J111" i="4"/>
  <c r="I111" i="4"/>
  <c r="E122" i="4"/>
  <c r="F122" i="4"/>
  <c r="E111" i="4"/>
  <c r="F111" i="4"/>
  <c r="E127" i="4"/>
  <c r="F127" i="4"/>
  <c r="F121" i="4"/>
  <c r="E121" i="4"/>
  <c r="E134" i="4"/>
  <c r="F134" i="4"/>
  <c r="J139" i="4"/>
  <c r="I139" i="4"/>
  <c r="T112" i="4"/>
  <c r="T111" i="4"/>
  <c r="E124" i="4"/>
  <c r="F124" i="4"/>
  <c r="I142" i="4"/>
  <c r="J142" i="4"/>
  <c r="E112" i="4"/>
  <c r="F112" i="4"/>
  <c r="E126" i="4"/>
  <c r="F126" i="4"/>
  <c r="F116" i="4"/>
  <c r="E116" i="4"/>
  <c r="E150" i="4"/>
  <c r="F150" i="4"/>
  <c r="E118" i="4"/>
  <c r="F118" i="4"/>
  <c r="E131" i="4"/>
  <c r="F131" i="4"/>
  <c r="I126" i="4"/>
  <c r="I56" i="4"/>
  <c r="M106" i="4"/>
  <c r="F129" i="4"/>
  <c r="E129" i="4"/>
  <c r="I122" i="4"/>
  <c r="J122" i="4"/>
  <c r="E145" i="4"/>
  <c r="F145" i="4"/>
  <c r="I129" i="4"/>
  <c r="J129" i="4"/>
  <c r="F128" i="4"/>
  <c r="E128" i="4"/>
  <c r="J127" i="4"/>
  <c r="I127" i="4"/>
  <c r="E140" i="4"/>
  <c r="F140" i="4"/>
  <c r="I134" i="4"/>
  <c r="J134" i="4"/>
  <c r="J107" i="4"/>
  <c r="I107" i="4"/>
  <c r="E147" i="4"/>
  <c r="F147" i="4"/>
  <c r="E136" i="4"/>
  <c r="F136" i="4"/>
  <c r="J108" i="4"/>
  <c r="F123" i="4"/>
  <c r="E123" i="4"/>
  <c r="E148" i="4"/>
  <c r="F148" i="4"/>
  <c r="F113" i="4"/>
  <c r="E113" i="4"/>
  <c r="E142" i="4"/>
  <c r="F142" i="4"/>
  <c r="E107" i="4"/>
  <c r="F107" i="4"/>
  <c r="J147" i="4"/>
  <c r="I147" i="4"/>
  <c r="I136" i="4"/>
  <c r="J136" i="4"/>
  <c r="N106" i="4" l="1"/>
  <c r="O106" i="4"/>
  <c r="L107" i="4"/>
  <c r="I4" i="4"/>
  <c r="I57" i="4"/>
  <c r="M107" i="4"/>
  <c r="I58" i="4" l="1"/>
  <c r="M108" i="4"/>
  <c r="I5" i="4"/>
  <c r="L108" i="4"/>
  <c r="N107" i="4"/>
  <c r="O107" i="4"/>
  <c r="N108" i="4" l="1"/>
  <c r="O108" i="4"/>
  <c r="I6" i="4"/>
  <c r="L109" i="4"/>
  <c r="I59" i="4"/>
  <c r="M109" i="4"/>
  <c r="I60" i="4" l="1"/>
  <c r="M110" i="4"/>
  <c r="O109" i="4"/>
  <c r="N109" i="4"/>
  <c r="I7" i="4"/>
  <c r="L110" i="4"/>
  <c r="N110" i="4" l="1"/>
  <c r="O110" i="4"/>
  <c r="L111" i="4"/>
  <c r="I8" i="4"/>
  <c r="I61" i="4"/>
  <c r="M111" i="4"/>
  <c r="I62" i="4" l="1"/>
  <c r="M112" i="4"/>
  <c r="I9" i="4"/>
  <c r="L112" i="4"/>
  <c r="O111" i="4"/>
  <c r="N111" i="4"/>
  <c r="N112" i="4" l="1"/>
  <c r="O112" i="4"/>
  <c r="L113" i="4"/>
  <c r="I10" i="4"/>
  <c r="I63" i="4"/>
  <c r="M113" i="4"/>
  <c r="I64" i="4" l="1"/>
  <c r="M114" i="4"/>
  <c r="O113" i="4"/>
  <c r="N113" i="4"/>
  <c r="I11" i="4"/>
  <c r="L114" i="4"/>
  <c r="N114" i="4" l="1"/>
  <c r="O114" i="4"/>
  <c r="I12" i="4"/>
  <c r="L115" i="4"/>
  <c r="I65" i="4"/>
  <c r="M115" i="4"/>
  <c r="N115" i="4" l="1"/>
  <c r="O115" i="4"/>
  <c r="I13" i="4"/>
  <c r="L116" i="4"/>
  <c r="I66" i="4"/>
  <c r="M116" i="4"/>
  <c r="I67" i="4" l="1"/>
  <c r="M117" i="4"/>
  <c r="N116" i="4"/>
  <c r="O116" i="4"/>
  <c r="I14" i="4"/>
  <c r="L117" i="4"/>
  <c r="N117" i="4" l="1"/>
  <c r="O117" i="4"/>
  <c r="I15" i="4"/>
  <c r="L118" i="4"/>
  <c r="I68" i="4"/>
  <c r="M118" i="4"/>
  <c r="I69" i="4" l="1"/>
  <c r="M119" i="4"/>
  <c r="N118" i="4"/>
  <c r="O118" i="4"/>
  <c r="I16" i="4"/>
  <c r="L119" i="4"/>
  <c r="O119" i="4" l="1"/>
  <c r="N119" i="4"/>
  <c r="L120" i="4"/>
  <c r="I17" i="4"/>
  <c r="I70" i="4"/>
  <c r="M120" i="4"/>
  <c r="I71" i="4" l="1"/>
  <c r="M121" i="4"/>
  <c r="I18" i="4"/>
  <c r="L121" i="4"/>
  <c r="N120" i="4"/>
  <c r="O120" i="4"/>
  <c r="O121" i="4" l="1"/>
  <c r="N121" i="4"/>
  <c r="I19" i="4"/>
  <c r="L122" i="4"/>
  <c r="I72" i="4"/>
  <c r="M122" i="4"/>
  <c r="I73" i="4" l="1"/>
  <c r="M123" i="4"/>
  <c r="N122" i="4"/>
  <c r="O122" i="4"/>
  <c r="I20" i="4"/>
  <c r="L123" i="4"/>
  <c r="N123" i="4" l="1"/>
  <c r="O123" i="4"/>
  <c r="I21" i="4"/>
  <c r="L124" i="4"/>
  <c r="I74" i="4"/>
  <c r="M124" i="4"/>
  <c r="I75" i="4" l="1"/>
  <c r="M125" i="4"/>
  <c r="N124" i="4"/>
  <c r="O124" i="4"/>
  <c r="I22" i="4"/>
  <c r="L125" i="4"/>
  <c r="N125" i="4" l="1"/>
  <c r="O125" i="4"/>
  <c r="I23" i="4"/>
  <c r="L126" i="4"/>
  <c r="I76" i="4"/>
  <c r="M126" i="4"/>
  <c r="I77" i="4" l="1"/>
  <c r="M127" i="4"/>
  <c r="N126" i="4"/>
  <c r="O126" i="4"/>
  <c r="I24" i="4"/>
  <c r="L127" i="4"/>
  <c r="N127" i="4" l="1"/>
  <c r="O127" i="4"/>
  <c r="L128" i="4"/>
  <c r="I25" i="4"/>
  <c r="I78" i="4"/>
  <c r="M128" i="4"/>
  <c r="I79" i="4" l="1"/>
  <c r="M129" i="4"/>
  <c r="L129" i="4"/>
  <c r="I26" i="4"/>
  <c r="N128" i="4"/>
  <c r="O128" i="4"/>
  <c r="I27" i="4" l="1"/>
  <c r="L130" i="4"/>
  <c r="O129" i="4"/>
  <c r="N129" i="4"/>
  <c r="I80" i="4"/>
  <c r="M130" i="4"/>
  <c r="I81" i="4" l="1"/>
  <c r="M131" i="4"/>
  <c r="O130" i="4"/>
  <c r="N130" i="4"/>
  <c r="L131" i="4"/>
  <c r="I28" i="4"/>
  <c r="I29" i="4" l="1"/>
  <c r="L132" i="4"/>
  <c r="N131" i="4"/>
  <c r="O131" i="4"/>
  <c r="I82" i="4"/>
  <c r="M132" i="4"/>
  <c r="I83" i="4" l="1"/>
  <c r="M133" i="4"/>
  <c r="N132" i="4"/>
  <c r="O132" i="4"/>
  <c r="I30" i="4"/>
  <c r="L133" i="4"/>
  <c r="O133" i="4" l="1"/>
  <c r="N133" i="4"/>
  <c r="L134" i="4"/>
  <c r="I31" i="4"/>
  <c r="I84" i="4"/>
  <c r="M134" i="4"/>
  <c r="I85" i="4" l="1"/>
  <c r="M135" i="4"/>
  <c r="I32" i="4"/>
  <c r="L135" i="4"/>
  <c r="N134" i="4"/>
  <c r="O134" i="4"/>
  <c r="L136" i="4" l="1"/>
  <c r="I33" i="4"/>
  <c r="O135" i="4"/>
  <c r="N135" i="4"/>
  <c r="I86" i="4"/>
  <c r="M136" i="4"/>
  <c r="I87" i="4" l="1"/>
  <c r="M137" i="4"/>
  <c r="I34" i="4"/>
  <c r="L137" i="4"/>
  <c r="O136" i="4"/>
  <c r="N136" i="4"/>
  <c r="N137" i="4" l="1"/>
  <c r="O137" i="4"/>
  <c r="I35" i="4"/>
  <c r="L138" i="4"/>
  <c r="I88" i="4"/>
  <c r="M138" i="4"/>
  <c r="I89" i="4" l="1"/>
  <c r="M139" i="4"/>
  <c r="N138" i="4"/>
  <c r="O138" i="4"/>
  <c r="L139" i="4"/>
  <c r="I36" i="4"/>
  <c r="I37" i="4" l="1"/>
  <c r="L140" i="4"/>
  <c r="O139" i="4"/>
  <c r="N139" i="4"/>
  <c r="I90" i="4"/>
  <c r="M140" i="4"/>
  <c r="I91" i="4" l="1"/>
  <c r="M141" i="4"/>
  <c r="N140" i="4"/>
  <c r="O140" i="4"/>
  <c r="I38" i="4"/>
  <c r="L141" i="4"/>
  <c r="O141" i="4" l="1"/>
  <c r="N141" i="4"/>
  <c r="L142" i="4"/>
  <c r="I39" i="4"/>
  <c r="I92" i="4"/>
  <c r="M142" i="4"/>
  <c r="I93" i="4" l="1"/>
  <c r="M143" i="4"/>
  <c r="I40" i="4"/>
  <c r="L143" i="4"/>
  <c r="O142" i="4"/>
  <c r="N142" i="4"/>
  <c r="I41" i="4" l="1"/>
  <c r="L144" i="4"/>
  <c r="O143" i="4"/>
  <c r="N143" i="4"/>
  <c r="I94" i="4"/>
  <c r="M144" i="4"/>
  <c r="I95" i="4" l="1"/>
  <c r="M145" i="4"/>
  <c r="N144" i="4"/>
  <c r="O144" i="4"/>
  <c r="I42" i="4"/>
  <c r="L145" i="4"/>
  <c r="N145" i="4" l="1"/>
  <c r="O145" i="4"/>
  <c r="I43" i="4"/>
  <c r="L146" i="4"/>
  <c r="I96" i="4"/>
  <c r="M146" i="4"/>
  <c r="I97" i="4" l="1"/>
  <c r="M147" i="4"/>
  <c r="N146" i="4"/>
  <c r="O146" i="4"/>
  <c r="I44" i="4"/>
  <c r="L147" i="4"/>
  <c r="O147" i="4" l="1"/>
  <c r="N147" i="4"/>
  <c r="I45" i="4"/>
  <c r="L148" i="4"/>
  <c r="I98" i="4"/>
  <c r="M148" i="4"/>
  <c r="I99" i="4" l="1"/>
  <c r="M149" i="4"/>
  <c r="N148" i="4"/>
  <c r="O148" i="4"/>
  <c r="I46" i="4"/>
  <c r="L149" i="4"/>
  <c r="L150" i="4" l="1"/>
  <c r="I47" i="4"/>
  <c r="N149" i="4"/>
  <c r="O149" i="4"/>
  <c r="I100" i="4"/>
  <c r="M150" i="4"/>
  <c r="I101" i="4" l="1"/>
  <c r="M152" i="4" s="1"/>
  <c r="M151" i="4"/>
  <c r="I48" i="4"/>
  <c r="L152" i="4" s="1"/>
  <c r="L151" i="4"/>
  <c r="O150" i="4"/>
  <c r="N150" i="4"/>
  <c r="O151" i="4" l="1"/>
  <c r="N151" i="4"/>
  <c r="N152" i="4"/>
  <c r="O152" i="4"/>
  <c r="B2" i="3" l="1"/>
  <c r="C2" i="3"/>
  <c r="D2" i="3" s="1"/>
  <c r="E2" i="3" s="1"/>
  <c r="F2" i="3" s="1"/>
  <c r="I2" i="3"/>
  <c r="L81" i="3" s="1"/>
  <c r="A3" i="3"/>
  <c r="B3" i="3"/>
  <c r="C3" i="3"/>
  <c r="D3" i="3" s="1"/>
  <c r="E3" i="3" s="1"/>
  <c r="F3" i="3" s="1"/>
  <c r="G5" i="3" s="1"/>
  <c r="G82" i="3" s="1"/>
  <c r="I3" i="3"/>
  <c r="A4" i="3"/>
  <c r="B4" i="3"/>
  <c r="C4" i="3"/>
  <c r="D4" i="3"/>
  <c r="E4" i="3" s="1"/>
  <c r="F4" i="3" s="1"/>
  <c r="G6" i="3" s="1"/>
  <c r="G83" i="3" s="1"/>
  <c r="A5" i="3"/>
  <c r="B5" i="3"/>
  <c r="C5" i="3"/>
  <c r="D5" i="3"/>
  <c r="E5" i="3" s="1"/>
  <c r="F5" i="3" s="1"/>
  <c r="G7" i="3" s="1"/>
  <c r="A6" i="3"/>
  <c r="B6" i="3"/>
  <c r="C6" i="3"/>
  <c r="D6" i="3"/>
  <c r="E6" i="3" s="1"/>
  <c r="F6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B7" i="3"/>
  <c r="C7" i="3"/>
  <c r="D7" i="3"/>
  <c r="E7" i="3" s="1"/>
  <c r="F7" i="3" s="1"/>
  <c r="G9" i="3" s="1"/>
  <c r="B8" i="3"/>
  <c r="C8" i="3"/>
  <c r="D8" i="3"/>
  <c r="E8" i="3" s="1"/>
  <c r="F8" i="3" s="1"/>
  <c r="B9" i="3"/>
  <c r="C9" i="3"/>
  <c r="D9" i="3"/>
  <c r="E9" i="3" s="1"/>
  <c r="F9" i="3" s="1"/>
  <c r="B10" i="3"/>
  <c r="C10" i="3"/>
  <c r="D10" i="3"/>
  <c r="E10" i="3" s="1"/>
  <c r="F10" i="3" s="1"/>
  <c r="B11" i="3"/>
  <c r="C11" i="3"/>
  <c r="D11" i="3"/>
  <c r="E11" i="3" s="1"/>
  <c r="F11" i="3" s="1"/>
  <c r="G13" i="3" s="1"/>
  <c r="G90" i="3" s="1"/>
  <c r="B12" i="3"/>
  <c r="C12" i="3"/>
  <c r="D12" i="3"/>
  <c r="E12" i="3" s="1"/>
  <c r="F12" i="3" s="1"/>
  <c r="B13" i="3"/>
  <c r="C13" i="3"/>
  <c r="D13" i="3"/>
  <c r="E13" i="3" s="1"/>
  <c r="F13" i="3" s="1"/>
  <c r="G15" i="3" s="1"/>
  <c r="B14" i="3"/>
  <c r="C14" i="3"/>
  <c r="D14" i="3"/>
  <c r="E14" i="3" s="1"/>
  <c r="F14" i="3" s="1"/>
  <c r="B15" i="3"/>
  <c r="C15" i="3"/>
  <c r="D15" i="3"/>
  <c r="E15" i="3" s="1"/>
  <c r="F15" i="3" s="1"/>
  <c r="B16" i="3"/>
  <c r="C16" i="3"/>
  <c r="D16" i="3"/>
  <c r="E16" i="3" s="1"/>
  <c r="F16" i="3" s="1"/>
  <c r="G18" i="3" s="1"/>
  <c r="G95" i="3" s="1"/>
  <c r="B17" i="3"/>
  <c r="C17" i="3"/>
  <c r="D17" i="3"/>
  <c r="E17" i="3" s="1"/>
  <c r="F17" i="3" s="1"/>
  <c r="G19" i="3" s="1"/>
  <c r="G96" i="3" s="1"/>
  <c r="B18" i="3"/>
  <c r="C18" i="3"/>
  <c r="D18" i="3"/>
  <c r="E18" i="3" s="1"/>
  <c r="F18" i="3" s="1"/>
  <c r="B19" i="3"/>
  <c r="C19" i="3"/>
  <c r="D19" i="3"/>
  <c r="E19" i="3" s="1"/>
  <c r="F19" i="3" s="1"/>
  <c r="B20" i="3"/>
  <c r="C20" i="3"/>
  <c r="D20" i="3"/>
  <c r="E20" i="3" s="1"/>
  <c r="F20" i="3" s="1"/>
  <c r="B21" i="3"/>
  <c r="C21" i="3"/>
  <c r="D21" i="3"/>
  <c r="E21" i="3" s="1"/>
  <c r="F21" i="3" s="1"/>
  <c r="G23" i="3" s="1"/>
  <c r="B22" i="3"/>
  <c r="C22" i="3"/>
  <c r="D22" i="3"/>
  <c r="E22" i="3" s="1"/>
  <c r="F22" i="3" s="1"/>
  <c r="B23" i="3"/>
  <c r="C23" i="3"/>
  <c r="D23" i="3"/>
  <c r="E23" i="3" s="1"/>
  <c r="F23" i="3" s="1"/>
  <c r="B24" i="3"/>
  <c r="C24" i="3"/>
  <c r="D24" i="3"/>
  <c r="E24" i="3" s="1"/>
  <c r="F24" i="3" s="1"/>
  <c r="G26" i="3" s="1"/>
  <c r="G103" i="3" s="1"/>
  <c r="B25" i="3"/>
  <c r="C25" i="3"/>
  <c r="D25" i="3"/>
  <c r="E25" i="3" s="1"/>
  <c r="F25" i="3" s="1"/>
  <c r="B26" i="3"/>
  <c r="C26" i="3"/>
  <c r="D26" i="3"/>
  <c r="E26" i="3" s="1"/>
  <c r="F26" i="3" s="1"/>
  <c r="B27" i="3"/>
  <c r="C27" i="3"/>
  <c r="D27" i="3"/>
  <c r="E27" i="3" s="1"/>
  <c r="F27" i="3" s="1"/>
  <c r="G29" i="3" s="1"/>
  <c r="G106" i="3" s="1"/>
  <c r="B28" i="3"/>
  <c r="C28" i="3"/>
  <c r="D28" i="3"/>
  <c r="E28" i="3"/>
  <c r="F28" i="3" s="1"/>
  <c r="B29" i="3"/>
  <c r="C29" i="3"/>
  <c r="D29" i="3"/>
  <c r="E29" i="3"/>
  <c r="F29" i="3" s="1"/>
  <c r="G31" i="3" s="1"/>
  <c r="G108" i="3" s="1"/>
  <c r="B30" i="3"/>
  <c r="C30" i="3"/>
  <c r="D30" i="3"/>
  <c r="E30" i="3"/>
  <c r="F30" i="3" s="1"/>
  <c r="G32" i="3" s="1"/>
  <c r="G109" i="3" s="1"/>
  <c r="B31" i="3"/>
  <c r="C31" i="3"/>
  <c r="D31" i="3"/>
  <c r="E31" i="3"/>
  <c r="F31" i="3" s="1"/>
  <c r="B32" i="3"/>
  <c r="C32" i="3"/>
  <c r="D32" i="3"/>
  <c r="E32" i="3"/>
  <c r="F32" i="3" s="1"/>
  <c r="G34" i="3" s="1"/>
  <c r="G111" i="3" s="1"/>
  <c r="I111" i="3" s="1"/>
  <c r="B33" i="3"/>
  <c r="C33" i="3"/>
  <c r="D33" i="3"/>
  <c r="E33" i="3"/>
  <c r="F33" i="3" s="1"/>
  <c r="G35" i="3" s="1"/>
  <c r="B34" i="3"/>
  <c r="C34" i="3"/>
  <c r="D34" i="3"/>
  <c r="E34" i="3"/>
  <c r="F34" i="3" s="1"/>
  <c r="B35" i="3"/>
  <c r="C35" i="3"/>
  <c r="D35" i="3"/>
  <c r="E35" i="3"/>
  <c r="F35" i="3" s="1"/>
  <c r="G37" i="3" s="1"/>
  <c r="B36" i="3"/>
  <c r="C36" i="3"/>
  <c r="D36" i="3"/>
  <c r="E36" i="3"/>
  <c r="F36" i="3" s="1"/>
  <c r="G38" i="3" s="1"/>
  <c r="G115" i="3" s="1"/>
  <c r="I115" i="3" s="1"/>
  <c r="B37" i="3"/>
  <c r="C37" i="3"/>
  <c r="D37" i="3"/>
  <c r="E37" i="3"/>
  <c r="F37" i="3" s="1"/>
  <c r="B38" i="3"/>
  <c r="C38" i="3"/>
  <c r="D38" i="3"/>
  <c r="E38" i="3"/>
  <c r="F38" i="3" s="1"/>
  <c r="G40" i="3" s="1"/>
  <c r="B39" i="3"/>
  <c r="C39" i="3"/>
  <c r="D39" i="3"/>
  <c r="E39" i="3"/>
  <c r="F39" i="3" s="1"/>
  <c r="G41" i="3" s="1"/>
  <c r="G118" i="3" s="1"/>
  <c r="I118" i="3" s="1"/>
  <c r="B40" i="3"/>
  <c r="C40" i="3"/>
  <c r="D40" i="3"/>
  <c r="E40" i="3"/>
  <c r="F40" i="3" s="1"/>
  <c r="B41" i="3"/>
  <c r="C41" i="3"/>
  <c r="D41" i="3"/>
  <c r="E41" i="3"/>
  <c r="F41" i="3" s="1"/>
  <c r="G43" i="3" s="1"/>
  <c r="G120" i="3" s="1"/>
  <c r="B42" i="3"/>
  <c r="C42" i="3"/>
  <c r="D42" i="3"/>
  <c r="E42" i="3"/>
  <c r="F42" i="3" s="1"/>
  <c r="C121" i="3" s="1"/>
  <c r="B43" i="3"/>
  <c r="C43" i="3"/>
  <c r="D43" i="3"/>
  <c r="E43" i="3"/>
  <c r="F43" i="3" s="1"/>
  <c r="G45" i="3" s="1"/>
  <c r="G44" i="3"/>
  <c r="B47" i="3"/>
  <c r="C47" i="3"/>
  <c r="D47" i="3"/>
  <c r="E47" i="3"/>
  <c r="F47" i="3"/>
  <c r="D81" i="3" s="1"/>
  <c r="G47" i="3"/>
  <c r="H81" i="3" s="1"/>
  <c r="I47" i="3"/>
  <c r="M81" i="3" s="1"/>
  <c r="A48" i="3"/>
  <c r="B48" i="3"/>
  <c r="C48" i="3"/>
  <c r="D48" i="3"/>
  <c r="E48" i="3"/>
  <c r="F48" i="3"/>
  <c r="D82" i="3" s="1"/>
  <c r="G48" i="3"/>
  <c r="H82" i="3" s="1"/>
  <c r="I48" i="3"/>
  <c r="M82" i="3" s="1"/>
  <c r="A49" i="3"/>
  <c r="B49" i="3"/>
  <c r="C49" i="3"/>
  <c r="D49" i="3"/>
  <c r="E49" i="3"/>
  <c r="F49" i="3"/>
  <c r="G49" i="3"/>
  <c r="H83" i="3" s="1"/>
  <c r="I49" i="3"/>
  <c r="M83" i="3" s="1"/>
  <c r="A50" i="3"/>
  <c r="B50" i="3"/>
  <c r="C50" i="3"/>
  <c r="D50" i="3"/>
  <c r="E50" i="3"/>
  <c r="F50" i="3"/>
  <c r="D84" i="3" s="1"/>
  <c r="G50" i="3"/>
  <c r="H84" i="3" s="1"/>
  <c r="I50" i="3"/>
  <c r="M84" i="3" s="1"/>
  <c r="A51" i="3"/>
  <c r="B51" i="3"/>
  <c r="C51" i="3"/>
  <c r="D51" i="3"/>
  <c r="E51" i="3"/>
  <c r="F51" i="3"/>
  <c r="D85" i="3" s="1"/>
  <c r="G51" i="3"/>
  <c r="I51" i="3"/>
  <c r="M85" i="3" s="1"/>
  <c r="A52" i="3"/>
  <c r="B52" i="3"/>
  <c r="C52" i="3"/>
  <c r="D52" i="3"/>
  <c r="E52" i="3"/>
  <c r="F52" i="3"/>
  <c r="D86" i="3" s="1"/>
  <c r="G52" i="3"/>
  <c r="H86" i="3" s="1"/>
  <c r="I52" i="3"/>
  <c r="M86" i="3" s="1"/>
  <c r="A53" i="3"/>
  <c r="B53" i="3"/>
  <c r="C53" i="3"/>
  <c r="D53" i="3"/>
  <c r="E53" i="3"/>
  <c r="F53" i="3"/>
  <c r="G53" i="3"/>
  <c r="H87" i="3" s="1"/>
  <c r="I53" i="3"/>
  <c r="M87" i="3" s="1"/>
  <c r="A54" i="3"/>
  <c r="B54" i="3"/>
  <c r="C54" i="3"/>
  <c r="D54" i="3"/>
  <c r="E54" i="3"/>
  <c r="F54" i="3"/>
  <c r="D88" i="3" s="1"/>
  <c r="G54" i="3"/>
  <c r="H88" i="3" s="1"/>
  <c r="I54" i="3"/>
  <c r="M88" i="3" s="1"/>
  <c r="A55" i="3"/>
  <c r="B55" i="3"/>
  <c r="C55" i="3"/>
  <c r="D55" i="3"/>
  <c r="E55" i="3"/>
  <c r="F55" i="3"/>
  <c r="D89" i="3" s="1"/>
  <c r="G55" i="3"/>
  <c r="H89" i="3" s="1"/>
  <c r="I55" i="3"/>
  <c r="M89" i="3" s="1"/>
  <c r="A56" i="3"/>
  <c r="B56" i="3"/>
  <c r="C56" i="3"/>
  <c r="D56" i="3"/>
  <c r="E56" i="3"/>
  <c r="F56" i="3"/>
  <c r="G56" i="3"/>
  <c r="H90" i="3" s="1"/>
  <c r="I56" i="3"/>
  <c r="A57" i="3"/>
  <c r="B57" i="3"/>
  <c r="C57" i="3"/>
  <c r="D57" i="3"/>
  <c r="E57" i="3"/>
  <c r="F57" i="3"/>
  <c r="G57" i="3"/>
  <c r="H91" i="3" s="1"/>
  <c r="I57" i="3"/>
  <c r="M91" i="3" s="1"/>
  <c r="A58" i="3"/>
  <c r="B58" i="3"/>
  <c r="C58" i="3"/>
  <c r="D58" i="3"/>
  <c r="E58" i="3"/>
  <c r="F58" i="3"/>
  <c r="D92" i="3" s="1"/>
  <c r="G58" i="3"/>
  <c r="H92" i="3" s="1"/>
  <c r="I58" i="3"/>
  <c r="M92" i="3" s="1"/>
  <c r="A59" i="3"/>
  <c r="B59" i="3"/>
  <c r="C59" i="3"/>
  <c r="D59" i="3"/>
  <c r="E59" i="3"/>
  <c r="F59" i="3"/>
  <c r="D93" i="3" s="1"/>
  <c r="G59" i="3"/>
  <c r="H93" i="3" s="1"/>
  <c r="I59" i="3"/>
  <c r="A60" i="3"/>
  <c r="B60" i="3"/>
  <c r="C60" i="3"/>
  <c r="D60" i="3"/>
  <c r="E60" i="3"/>
  <c r="F60" i="3"/>
  <c r="D94" i="3" s="1"/>
  <c r="G60" i="3"/>
  <c r="I60" i="3"/>
  <c r="M94" i="3" s="1"/>
  <c r="A61" i="3"/>
  <c r="B61" i="3"/>
  <c r="C61" i="3"/>
  <c r="D61" i="3"/>
  <c r="E61" i="3"/>
  <c r="F61" i="3"/>
  <c r="G61" i="3"/>
  <c r="H95" i="3" s="1"/>
  <c r="I61" i="3"/>
  <c r="A62" i="3"/>
  <c r="B62" i="3"/>
  <c r="C62" i="3"/>
  <c r="D62" i="3"/>
  <c r="E62" i="3"/>
  <c r="F62" i="3"/>
  <c r="D96" i="3" s="1"/>
  <c r="G62" i="3"/>
  <c r="H96" i="3" s="1"/>
  <c r="I62" i="3"/>
  <c r="M96" i="3" s="1"/>
  <c r="A63" i="3"/>
  <c r="B63" i="3"/>
  <c r="C63" i="3"/>
  <c r="D63" i="3"/>
  <c r="E63" i="3"/>
  <c r="F63" i="3"/>
  <c r="D97" i="3" s="1"/>
  <c r="G63" i="3"/>
  <c r="I63" i="3"/>
  <c r="M97" i="3" s="1"/>
  <c r="A64" i="3"/>
  <c r="B64" i="3"/>
  <c r="C64" i="3"/>
  <c r="D64" i="3"/>
  <c r="E64" i="3"/>
  <c r="F64" i="3"/>
  <c r="G64" i="3"/>
  <c r="H98" i="3" s="1"/>
  <c r="I64" i="3"/>
  <c r="A65" i="3"/>
  <c r="B65" i="3"/>
  <c r="C65" i="3"/>
  <c r="D65" i="3"/>
  <c r="E65" i="3"/>
  <c r="F65" i="3"/>
  <c r="D99" i="3" s="1"/>
  <c r="G65" i="3"/>
  <c r="I65" i="3"/>
  <c r="A66" i="3"/>
  <c r="B66" i="3"/>
  <c r="C66" i="3"/>
  <c r="D66" i="3"/>
  <c r="E66" i="3"/>
  <c r="F66" i="3"/>
  <c r="D100" i="3" s="1"/>
  <c r="G66" i="3"/>
  <c r="H100" i="3" s="1"/>
  <c r="I100" i="3" s="1"/>
  <c r="I66" i="3"/>
  <c r="M100" i="3" s="1"/>
  <c r="A67" i="3"/>
  <c r="B67" i="3"/>
  <c r="C67" i="3"/>
  <c r="D67" i="3"/>
  <c r="E67" i="3"/>
  <c r="F67" i="3"/>
  <c r="G67" i="3"/>
  <c r="H101" i="3" s="1"/>
  <c r="I67" i="3"/>
  <c r="M101" i="3" s="1"/>
  <c r="A68" i="3"/>
  <c r="B68" i="3"/>
  <c r="C68" i="3"/>
  <c r="D68" i="3"/>
  <c r="E68" i="3"/>
  <c r="F68" i="3"/>
  <c r="D102" i="3" s="1"/>
  <c r="G68" i="3"/>
  <c r="H102" i="3" s="1"/>
  <c r="I68" i="3"/>
  <c r="M102" i="3" s="1"/>
  <c r="A69" i="3"/>
  <c r="B69" i="3"/>
  <c r="C69" i="3"/>
  <c r="D69" i="3"/>
  <c r="E69" i="3"/>
  <c r="F69" i="3"/>
  <c r="G69" i="3"/>
  <c r="I69" i="3"/>
  <c r="M103" i="3" s="1"/>
  <c r="A70" i="3"/>
  <c r="B70" i="3"/>
  <c r="C70" i="3"/>
  <c r="D70" i="3"/>
  <c r="E70" i="3"/>
  <c r="F70" i="3"/>
  <c r="D104" i="3" s="1"/>
  <c r="G70" i="3"/>
  <c r="H104" i="3" s="1"/>
  <c r="I70" i="3"/>
  <c r="M104" i="3" s="1"/>
  <c r="A71" i="3"/>
  <c r="B71" i="3"/>
  <c r="C71" i="3"/>
  <c r="D71" i="3"/>
  <c r="E71" i="3"/>
  <c r="F71" i="3"/>
  <c r="D105" i="3" s="1"/>
  <c r="G71" i="3"/>
  <c r="H105" i="3" s="1"/>
  <c r="I71" i="3"/>
  <c r="M105" i="3" s="1"/>
  <c r="A72" i="3"/>
  <c r="B72" i="3"/>
  <c r="C72" i="3"/>
  <c r="D72" i="3"/>
  <c r="E72" i="3"/>
  <c r="F72" i="3"/>
  <c r="G72" i="3"/>
  <c r="H106" i="3" s="1"/>
  <c r="I72" i="3"/>
  <c r="A73" i="3"/>
  <c r="B73" i="3"/>
  <c r="C73" i="3"/>
  <c r="D73" i="3"/>
  <c r="E73" i="3"/>
  <c r="F73" i="3"/>
  <c r="G73" i="3"/>
  <c r="H107" i="3" s="1"/>
  <c r="I73" i="3"/>
  <c r="M107" i="3" s="1"/>
  <c r="A74" i="3"/>
  <c r="B74" i="3"/>
  <c r="C74" i="3"/>
  <c r="D74" i="3"/>
  <c r="E74" i="3"/>
  <c r="F74" i="3"/>
  <c r="D108" i="3" s="1"/>
  <c r="G74" i="3"/>
  <c r="H108" i="3" s="1"/>
  <c r="I74" i="3"/>
  <c r="M108" i="3" s="1"/>
  <c r="A75" i="3"/>
  <c r="B75" i="3"/>
  <c r="C75" i="3"/>
  <c r="D75" i="3"/>
  <c r="E75" i="3"/>
  <c r="F75" i="3"/>
  <c r="G75" i="3"/>
  <c r="H109" i="3" s="1"/>
  <c r="J109" i="3" s="1"/>
  <c r="I75" i="3"/>
  <c r="M109" i="3" s="1"/>
  <c r="A76" i="3"/>
  <c r="B76" i="3"/>
  <c r="C76" i="3"/>
  <c r="D76" i="3"/>
  <c r="E76" i="3"/>
  <c r="F76" i="3"/>
  <c r="D110" i="3" s="1"/>
  <c r="G76" i="3"/>
  <c r="H110" i="3" s="1"/>
  <c r="I76" i="3"/>
  <c r="M110" i="3" s="1"/>
  <c r="A77" i="3"/>
  <c r="B77" i="3"/>
  <c r="C77" i="3"/>
  <c r="D77" i="3"/>
  <c r="E77" i="3"/>
  <c r="F77" i="3"/>
  <c r="G77" i="3"/>
  <c r="H111" i="3" s="1"/>
  <c r="I77" i="3"/>
  <c r="M111" i="3" s="1"/>
  <c r="A78" i="3"/>
  <c r="B78" i="3"/>
  <c r="C78" i="3"/>
  <c r="D78" i="3"/>
  <c r="E78" i="3" s="1"/>
  <c r="F78" i="3" s="1"/>
  <c r="N81" i="3"/>
  <c r="B82" i="3"/>
  <c r="B83" i="3" s="1"/>
  <c r="B84" i="3" s="1"/>
  <c r="B85" i="3" s="1"/>
  <c r="C82" i="3"/>
  <c r="T82" i="3"/>
  <c r="C83" i="3"/>
  <c r="D83" i="3"/>
  <c r="C84" i="3"/>
  <c r="E84" i="3"/>
  <c r="F84" i="3"/>
  <c r="G84" i="3"/>
  <c r="H85" i="3"/>
  <c r="B86" i="3"/>
  <c r="B87" i="3" s="1"/>
  <c r="B88" i="3" s="1"/>
  <c r="C86" i="3"/>
  <c r="G86" i="3"/>
  <c r="I86" i="3"/>
  <c r="J86" i="3"/>
  <c r="D87" i="3"/>
  <c r="B89" i="3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D90" i="3"/>
  <c r="M90" i="3"/>
  <c r="D91" i="3"/>
  <c r="C92" i="3"/>
  <c r="G92" i="3"/>
  <c r="J92" i="3" s="1"/>
  <c r="I92" i="3"/>
  <c r="M93" i="3"/>
  <c r="H94" i="3"/>
  <c r="C95" i="3"/>
  <c r="D95" i="3"/>
  <c r="M95" i="3"/>
  <c r="H97" i="3"/>
  <c r="D98" i="3"/>
  <c r="M98" i="3"/>
  <c r="H99" i="3"/>
  <c r="M99" i="3"/>
  <c r="C100" i="3"/>
  <c r="G100" i="3"/>
  <c r="J100" i="3"/>
  <c r="D101" i="3"/>
  <c r="D103" i="3"/>
  <c r="H103" i="3"/>
  <c r="C106" i="3"/>
  <c r="F106" i="3" s="1"/>
  <c r="D106" i="3"/>
  <c r="M106" i="3"/>
  <c r="D107" i="3"/>
  <c r="C108" i="3"/>
  <c r="C109" i="3"/>
  <c r="D109" i="3"/>
  <c r="E109" i="3"/>
  <c r="D111" i="3"/>
  <c r="C112" i="3"/>
  <c r="G112" i="3"/>
  <c r="G114" i="3"/>
  <c r="C115" i="3"/>
  <c r="F115" i="3" s="1"/>
  <c r="C117" i="3"/>
  <c r="E117" i="3"/>
  <c r="F117" i="3"/>
  <c r="G117" i="3"/>
  <c r="J118" i="3"/>
  <c r="G121" i="3"/>
  <c r="J121" i="3" s="1"/>
  <c r="G122" i="3"/>
  <c r="J122" i="3" s="1"/>
  <c r="I122" i="3"/>
  <c r="L50" i="2"/>
  <c r="L51" i="2"/>
  <c r="L52" i="2"/>
  <c r="L53" i="2"/>
  <c r="L54" i="2"/>
  <c r="K50" i="2"/>
  <c r="K51" i="2"/>
  <c r="K52" i="2"/>
  <c r="K53" i="2"/>
  <c r="K54" i="2"/>
  <c r="J46" i="2"/>
  <c r="J47" i="2"/>
  <c r="J48" i="2"/>
  <c r="J49" i="2"/>
  <c r="J50" i="2"/>
  <c r="J51" i="2"/>
  <c r="J52" i="2"/>
  <c r="J53" i="2"/>
  <c r="J54" i="2"/>
  <c r="I50" i="2"/>
  <c r="G78" i="3" l="1"/>
  <c r="H112" i="3" s="1"/>
  <c r="D112" i="3"/>
  <c r="I78" i="3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J83" i="3"/>
  <c r="O81" i="3"/>
  <c r="E112" i="3"/>
  <c r="I103" i="3"/>
  <c r="I82" i="3"/>
  <c r="J82" i="3"/>
  <c r="I96" i="3"/>
  <c r="J96" i="3"/>
  <c r="I108" i="3"/>
  <c r="J108" i="3"/>
  <c r="E108" i="3"/>
  <c r="F108" i="3"/>
  <c r="E86" i="3"/>
  <c r="F86" i="3"/>
  <c r="G10" i="3"/>
  <c r="G87" i="3" s="1"/>
  <c r="C87" i="3"/>
  <c r="C85" i="3"/>
  <c r="G8" i="3"/>
  <c r="G85" i="3" s="1"/>
  <c r="E82" i="3"/>
  <c r="F82" i="3"/>
  <c r="C110" i="3"/>
  <c r="G33" i="3"/>
  <c r="G110" i="3" s="1"/>
  <c r="G27" i="3"/>
  <c r="G104" i="3" s="1"/>
  <c r="C104" i="3"/>
  <c r="C102" i="3"/>
  <c r="G25" i="3"/>
  <c r="G102" i="3" s="1"/>
  <c r="G11" i="3"/>
  <c r="G88" i="3" s="1"/>
  <c r="C88" i="3"/>
  <c r="I4" i="3"/>
  <c r="J103" i="3"/>
  <c r="F83" i="3"/>
  <c r="C107" i="3"/>
  <c r="G30" i="3"/>
  <c r="G107" i="3" s="1"/>
  <c r="I84" i="3"/>
  <c r="J84" i="3"/>
  <c r="J114" i="3"/>
  <c r="I114" i="3"/>
  <c r="J112" i="3"/>
  <c r="I112" i="3"/>
  <c r="C111" i="3"/>
  <c r="I83" i="3"/>
  <c r="I120" i="3"/>
  <c r="J120" i="3"/>
  <c r="C93" i="3"/>
  <c r="G16" i="3"/>
  <c r="G93" i="3" s="1"/>
  <c r="I121" i="3"/>
  <c r="C120" i="3"/>
  <c r="I117" i="3"/>
  <c r="J117" i="3"/>
  <c r="C96" i="3"/>
  <c r="E83" i="3"/>
  <c r="T81" i="3"/>
  <c r="G21" i="3"/>
  <c r="G98" i="3" s="1"/>
  <c r="C98" i="3"/>
  <c r="C91" i="3"/>
  <c r="G14" i="3"/>
  <c r="G91" i="3" s="1"/>
  <c r="F112" i="3"/>
  <c r="C94" i="3"/>
  <c r="G17" i="3"/>
  <c r="G94" i="3" s="1"/>
  <c r="E100" i="3"/>
  <c r="F100" i="3"/>
  <c r="E92" i="3"/>
  <c r="F92" i="3"/>
  <c r="C101" i="3"/>
  <c r="G24" i="3"/>
  <c r="G101" i="3" s="1"/>
  <c r="C118" i="3"/>
  <c r="J115" i="3"/>
  <c r="F109" i="3"/>
  <c r="E106" i="3"/>
  <c r="E95" i="3"/>
  <c r="F95" i="3"/>
  <c r="L82" i="3"/>
  <c r="I106" i="3"/>
  <c r="J106" i="3"/>
  <c r="C99" i="3"/>
  <c r="G22" i="3"/>
  <c r="G99" i="3" s="1"/>
  <c r="J90" i="3"/>
  <c r="I90" i="3"/>
  <c r="C122" i="3"/>
  <c r="E115" i="3"/>
  <c r="C114" i="3"/>
  <c r="J111" i="3"/>
  <c r="C103" i="3"/>
  <c r="C90" i="3"/>
  <c r="T80" i="3"/>
  <c r="T84" i="3" s="1"/>
  <c r="C119" i="3"/>
  <c r="G42" i="3"/>
  <c r="G119" i="3" s="1"/>
  <c r="C116" i="3"/>
  <c r="G39" i="3"/>
  <c r="G116" i="3" s="1"/>
  <c r="I95" i="3"/>
  <c r="J95" i="3"/>
  <c r="C105" i="3"/>
  <c r="G28" i="3"/>
  <c r="G105" i="3" s="1"/>
  <c r="C97" i="3"/>
  <c r="G20" i="3"/>
  <c r="G97" i="3" s="1"/>
  <c r="C89" i="3"/>
  <c r="G12" i="3"/>
  <c r="G89" i="3" s="1"/>
  <c r="H1" i="3"/>
  <c r="H2" i="3" s="1"/>
  <c r="C81" i="3"/>
  <c r="G4" i="3"/>
  <c r="G81" i="3" s="1"/>
  <c r="E121" i="3"/>
  <c r="F121" i="3"/>
  <c r="C113" i="3"/>
  <c r="G36" i="3"/>
  <c r="G113" i="3" s="1"/>
  <c r="I109" i="3"/>
  <c r="J94" i="3" l="1"/>
  <c r="I94" i="3"/>
  <c r="E105" i="3"/>
  <c r="F105" i="3"/>
  <c r="E104" i="3"/>
  <c r="F104" i="3"/>
  <c r="F90" i="3"/>
  <c r="E90" i="3"/>
  <c r="F93" i="3"/>
  <c r="E93" i="3"/>
  <c r="E99" i="3"/>
  <c r="F99" i="3"/>
  <c r="J81" i="3"/>
  <c r="I81" i="3"/>
  <c r="I99" i="3"/>
  <c r="J99" i="3"/>
  <c r="E88" i="3"/>
  <c r="F88" i="3"/>
  <c r="F81" i="3"/>
  <c r="E81" i="3"/>
  <c r="E103" i="3"/>
  <c r="F103" i="3"/>
  <c r="I88" i="3"/>
  <c r="J88" i="3"/>
  <c r="E118" i="3"/>
  <c r="F118" i="3"/>
  <c r="F94" i="3"/>
  <c r="E94" i="3"/>
  <c r="E96" i="3"/>
  <c r="F96" i="3"/>
  <c r="J102" i="3"/>
  <c r="I102" i="3"/>
  <c r="J85" i="3"/>
  <c r="I85" i="3"/>
  <c r="I89" i="3"/>
  <c r="J89" i="3"/>
  <c r="J116" i="3"/>
  <c r="I116" i="3"/>
  <c r="E114" i="3"/>
  <c r="F114" i="3"/>
  <c r="I101" i="3"/>
  <c r="J101" i="3"/>
  <c r="I107" i="3"/>
  <c r="J107" i="3"/>
  <c r="F102" i="3"/>
  <c r="E102" i="3"/>
  <c r="F85" i="3"/>
  <c r="E85" i="3"/>
  <c r="I113" i="3"/>
  <c r="J113" i="3"/>
  <c r="E89" i="3"/>
  <c r="F89" i="3"/>
  <c r="E116" i="3"/>
  <c r="F116" i="3"/>
  <c r="N82" i="3"/>
  <c r="O82" i="3"/>
  <c r="E101" i="3"/>
  <c r="F101" i="3"/>
  <c r="I91" i="3"/>
  <c r="J91" i="3"/>
  <c r="E111" i="3"/>
  <c r="F111" i="3"/>
  <c r="E107" i="3"/>
  <c r="F107" i="3"/>
  <c r="F87" i="3"/>
  <c r="E87" i="3"/>
  <c r="E113" i="3"/>
  <c r="F113" i="3"/>
  <c r="I97" i="3"/>
  <c r="J97" i="3"/>
  <c r="I119" i="3"/>
  <c r="J119" i="3"/>
  <c r="E122" i="3"/>
  <c r="F122" i="3"/>
  <c r="E91" i="3"/>
  <c r="F91" i="3"/>
  <c r="F120" i="3"/>
  <c r="E120" i="3"/>
  <c r="I104" i="3"/>
  <c r="J104" i="3"/>
  <c r="J87" i="3"/>
  <c r="I87" i="3"/>
  <c r="E97" i="3"/>
  <c r="F97" i="3"/>
  <c r="F119" i="3"/>
  <c r="E119" i="3"/>
  <c r="F98" i="3"/>
  <c r="E98" i="3"/>
  <c r="J110" i="3"/>
  <c r="I110" i="3"/>
  <c r="J105" i="3"/>
  <c r="I105" i="3"/>
  <c r="J98" i="3"/>
  <c r="I98" i="3"/>
  <c r="I93" i="3"/>
  <c r="J93" i="3"/>
  <c r="L83" i="3"/>
  <c r="I5" i="3"/>
  <c r="E110" i="3"/>
  <c r="F110" i="3"/>
  <c r="L84" i="3" l="1"/>
  <c r="I6" i="3"/>
  <c r="O83" i="3"/>
  <c r="N83" i="3"/>
  <c r="L85" i="3" l="1"/>
  <c r="I7" i="3"/>
  <c r="N84" i="3"/>
  <c r="O84" i="3"/>
  <c r="I8" i="3" l="1"/>
  <c r="L86" i="3"/>
  <c r="O85" i="3"/>
  <c r="N85" i="3"/>
  <c r="I9" i="3" l="1"/>
  <c r="L87" i="3"/>
  <c r="N86" i="3"/>
  <c r="O86" i="3"/>
  <c r="T83" i="3"/>
  <c r="T85" i="3" s="1"/>
  <c r="T86" i="3" l="1"/>
  <c r="T87" i="3"/>
  <c r="O87" i="3"/>
  <c r="N87" i="3"/>
  <c r="L88" i="3"/>
  <c r="I10" i="3"/>
  <c r="B2" i="2"/>
  <c r="C2" i="2"/>
  <c r="D2" i="2"/>
  <c r="E2" i="2"/>
  <c r="C38" i="2" s="1"/>
  <c r="A3" i="2"/>
  <c r="B3" i="2"/>
  <c r="C3" i="2"/>
  <c r="D3" i="2"/>
  <c r="E3" i="2"/>
  <c r="C39" i="2" s="1"/>
  <c r="F3" i="2"/>
  <c r="F39" i="2" s="1"/>
  <c r="A4" i="2"/>
  <c r="A40" i="2" s="1"/>
  <c r="B4" i="2"/>
  <c r="D4" i="2" s="1"/>
  <c r="E4" i="2" s="1"/>
  <c r="C4" i="2"/>
  <c r="B5" i="2"/>
  <c r="C5" i="2"/>
  <c r="D6" i="2" s="1"/>
  <c r="E6" i="2" s="1"/>
  <c r="B6" i="2"/>
  <c r="C6" i="2"/>
  <c r="B7" i="2"/>
  <c r="C7" i="2"/>
  <c r="D7" i="2"/>
  <c r="E7" i="2"/>
  <c r="F7" i="2"/>
  <c r="F43" i="2" s="1"/>
  <c r="B8" i="2"/>
  <c r="D8" i="2" s="1"/>
  <c r="E8" i="2" s="1"/>
  <c r="C8" i="2"/>
  <c r="B9" i="2"/>
  <c r="C9" i="2"/>
  <c r="D9" i="2"/>
  <c r="E9" i="2" s="1"/>
  <c r="B10" i="2"/>
  <c r="C10" i="2"/>
  <c r="D10" i="2"/>
  <c r="E10" i="2"/>
  <c r="F10" i="2"/>
  <c r="F46" i="2" s="1"/>
  <c r="B11" i="2"/>
  <c r="C11" i="2"/>
  <c r="D11" i="2"/>
  <c r="E11" i="2"/>
  <c r="C47" i="2" s="1"/>
  <c r="F11" i="2"/>
  <c r="F47" i="2" s="1"/>
  <c r="B12" i="2"/>
  <c r="D12" i="2" s="1"/>
  <c r="E12" i="2" s="1"/>
  <c r="C12" i="2"/>
  <c r="B13" i="2"/>
  <c r="C13" i="2"/>
  <c r="D13" i="2"/>
  <c r="E13" i="2" s="1"/>
  <c r="B14" i="2"/>
  <c r="C14" i="2"/>
  <c r="D14" i="2"/>
  <c r="E14" i="2"/>
  <c r="C50" i="2" s="1"/>
  <c r="D50" i="2" s="1"/>
  <c r="F14" i="2"/>
  <c r="B15" i="2"/>
  <c r="D15" i="2" s="1"/>
  <c r="E15" i="2" s="1"/>
  <c r="C15" i="2"/>
  <c r="B16" i="2"/>
  <c r="C16" i="2"/>
  <c r="B17" i="2"/>
  <c r="C17" i="2"/>
  <c r="D17" i="2"/>
  <c r="E17" i="2"/>
  <c r="F17" i="2" s="1"/>
  <c r="B18" i="2"/>
  <c r="D18" i="2" s="1"/>
  <c r="E18" i="2" s="1"/>
  <c r="C18" i="2"/>
  <c r="K13" i="2"/>
  <c r="L13" i="2"/>
  <c r="B22" i="2"/>
  <c r="C22" i="2"/>
  <c r="D22" i="2"/>
  <c r="E22" i="2"/>
  <c r="F22" i="2"/>
  <c r="G22" i="2"/>
  <c r="H22" i="2"/>
  <c r="I22" i="2"/>
  <c r="A23" i="2"/>
  <c r="B23" i="2"/>
  <c r="C23" i="2"/>
  <c r="D23" i="2"/>
  <c r="E23" i="2"/>
  <c r="B38" i="2" s="1"/>
  <c r="F23" i="2"/>
  <c r="E38" i="2" s="1"/>
  <c r="G23" i="2"/>
  <c r="H23" i="2"/>
  <c r="I23" i="2"/>
  <c r="I38" i="2" s="1"/>
  <c r="A24" i="2"/>
  <c r="B24" i="2"/>
  <c r="C24" i="2"/>
  <c r="D24" i="2"/>
  <c r="E24" i="2"/>
  <c r="B39" i="2" s="1"/>
  <c r="F24" i="2"/>
  <c r="E39" i="2" s="1"/>
  <c r="I24" i="2"/>
  <c r="I39" i="2" s="1"/>
  <c r="A25" i="2"/>
  <c r="B25" i="2"/>
  <c r="C25" i="2"/>
  <c r="D25" i="2"/>
  <c r="E25" i="2"/>
  <c r="B40" i="2" s="1"/>
  <c r="F25" i="2"/>
  <c r="E40" i="2" s="1"/>
  <c r="I25" i="2"/>
  <c r="I40" i="2" s="1"/>
  <c r="A26" i="2"/>
  <c r="B26" i="2"/>
  <c r="C26" i="2"/>
  <c r="D26" i="2"/>
  <c r="E26" i="2"/>
  <c r="F26" i="2"/>
  <c r="E41" i="2" s="1"/>
  <c r="I26" i="2"/>
  <c r="I41" i="2" s="1"/>
  <c r="A27" i="2"/>
  <c r="B27" i="2"/>
  <c r="C27" i="2"/>
  <c r="D27" i="2"/>
  <c r="E27" i="2"/>
  <c r="F27" i="2"/>
  <c r="I27" i="2"/>
  <c r="I42" i="2" s="1"/>
  <c r="A28" i="2"/>
  <c r="B28" i="2"/>
  <c r="C28" i="2"/>
  <c r="D28" i="2"/>
  <c r="E28" i="2"/>
  <c r="B43" i="2" s="1"/>
  <c r="D43" i="2" s="1"/>
  <c r="F28" i="2"/>
  <c r="E43" i="2" s="1"/>
  <c r="I28" i="2"/>
  <c r="I43" i="2" s="1"/>
  <c r="A29" i="2"/>
  <c r="B29" i="2"/>
  <c r="C29" i="2"/>
  <c r="D29" i="2"/>
  <c r="E29" i="2"/>
  <c r="F29" i="2"/>
  <c r="E44" i="2" s="1"/>
  <c r="I29" i="2"/>
  <c r="I44" i="2" s="1"/>
  <c r="A30" i="2"/>
  <c r="B30" i="2"/>
  <c r="C30" i="2"/>
  <c r="D30" i="2"/>
  <c r="E30" i="2"/>
  <c r="B45" i="2" s="1"/>
  <c r="F30" i="2"/>
  <c r="E45" i="2" s="1"/>
  <c r="I30" i="2"/>
  <c r="I45" i="2" s="1"/>
  <c r="A31" i="2"/>
  <c r="B31" i="2"/>
  <c r="C31" i="2"/>
  <c r="D31" i="2"/>
  <c r="E31" i="2"/>
  <c r="B46" i="2" s="1"/>
  <c r="F31" i="2"/>
  <c r="E46" i="2" s="1"/>
  <c r="I31" i="2"/>
  <c r="I46" i="2" s="1"/>
  <c r="A32" i="2"/>
  <c r="B32" i="2"/>
  <c r="C32" i="2"/>
  <c r="D32" i="2"/>
  <c r="E32" i="2"/>
  <c r="B47" i="2" s="1"/>
  <c r="F32" i="2"/>
  <c r="E47" i="2" s="1"/>
  <c r="I32" i="2"/>
  <c r="I47" i="2" s="1"/>
  <c r="A33" i="2"/>
  <c r="B33" i="2"/>
  <c r="C33" i="2"/>
  <c r="D33" i="2"/>
  <c r="E33" i="2"/>
  <c r="B48" i="2" s="1"/>
  <c r="F33" i="2"/>
  <c r="E48" i="2" s="1"/>
  <c r="I33" i="2"/>
  <c r="I48" i="2" s="1"/>
  <c r="A34" i="2"/>
  <c r="B34" i="2"/>
  <c r="C34" i="2"/>
  <c r="D34" i="2"/>
  <c r="E34" i="2"/>
  <c r="F34" i="2"/>
  <c r="E49" i="2" s="1"/>
  <c r="I34" i="2"/>
  <c r="I49" i="2" s="1"/>
  <c r="A38" i="2"/>
  <c r="A39" i="2"/>
  <c r="B41" i="2"/>
  <c r="B42" i="2"/>
  <c r="E42" i="2"/>
  <c r="C43" i="2"/>
  <c r="B44" i="2"/>
  <c r="C46" i="2"/>
  <c r="B49" i="2"/>
  <c r="A50" i="2"/>
  <c r="L45" i="2" l="1"/>
  <c r="K45" i="2"/>
  <c r="L38" i="2"/>
  <c r="K38" i="2"/>
  <c r="L48" i="2"/>
  <c r="K48" i="2"/>
  <c r="K40" i="2"/>
  <c r="L40" i="2"/>
  <c r="L43" i="2"/>
  <c r="K43" i="2"/>
  <c r="K41" i="2"/>
  <c r="L41" i="2"/>
  <c r="L42" i="2"/>
  <c r="K42" i="2"/>
  <c r="K44" i="2"/>
  <c r="L44" i="2"/>
  <c r="L49" i="2"/>
  <c r="K49" i="2"/>
  <c r="L46" i="2"/>
  <c r="K46" i="2"/>
  <c r="L47" i="2"/>
  <c r="K47" i="2"/>
  <c r="K39" i="2"/>
  <c r="L39" i="2"/>
  <c r="L89" i="3"/>
  <c r="I11" i="3"/>
  <c r="N88" i="3"/>
  <c r="O88" i="3"/>
  <c r="C48" i="2"/>
  <c r="F12" i="2"/>
  <c r="F48" i="2" s="1"/>
  <c r="F9" i="2"/>
  <c r="F45" i="2" s="1"/>
  <c r="C45" i="2"/>
  <c r="C54" i="2"/>
  <c r="D54" i="2" s="1"/>
  <c r="F18" i="2"/>
  <c r="F13" i="2"/>
  <c r="F49" i="2" s="1"/>
  <c r="C49" i="2"/>
  <c r="D49" i="2" s="1"/>
  <c r="F8" i="2"/>
  <c r="F44" i="2" s="1"/>
  <c r="C44" i="2"/>
  <c r="C42" i="2"/>
  <c r="F6" i="2"/>
  <c r="F42" i="2" s="1"/>
  <c r="D42" i="2"/>
  <c r="D39" i="2"/>
  <c r="D5" i="2"/>
  <c r="E5" i="2" s="1"/>
  <c r="F2" i="2"/>
  <c r="D44" i="2"/>
  <c r="F50" i="2"/>
  <c r="I14" i="2"/>
  <c r="D46" i="2"/>
  <c r="A5" i="2"/>
  <c r="D47" i="2"/>
  <c r="D38" i="2"/>
  <c r="F53" i="2"/>
  <c r="I17" i="2"/>
  <c r="D45" i="2"/>
  <c r="D48" i="2"/>
  <c r="D16" i="2"/>
  <c r="E16" i="2" s="1"/>
  <c r="F16" i="2" s="1"/>
  <c r="C52" i="2"/>
  <c r="D52" i="2" s="1"/>
  <c r="F4" i="2"/>
  <c r="C40" i="2"/>
  <c r="G49" i="2"/>
  <c r="H49" i="2"/>
  <c r="G45" i="2"/>
  <c r="H45" i="2"/>
  <c r="C51" i="2"/>
  <c r="D51" i="2" s="1"/>
  <c r="F15" i="2"/>
  <c r="H53" i="2"/>
  <c r="G53" i="2"/>
  <c r="G46" i="2"/>
  <c r="H46" i="2"/>
  <c r="G42" i="2"/>
  <c r="H42" i="2"/>
  <c r="G50" i="2"/>
  <c r="H50" i="2"/>
  <c r="G47" i="2"/>
  <c r="H47" i="2"/>
  <c r="G43" i="2"/>
  <c r="H43" i="2"/>
  <c r="G39" i="2"/>
  <c r="H39" i="2"/>
  <c r="D40" i="2"/>
  <c r="E59" i="2"/>
  <c r="E58" i="2"/>
  <c r="G48" i="2"/>
  <c r="H48" i="2"/>
  <c r="G44" i="2"/>
  <c r="H44" i="2"/>
  <c r="C53" i="2"/>
  <c r="D53" i="2" s="1"/>
  <c r="I13" i="2"/>
  <c r="I12" i="2"/>
  <c r="I11" i="2"/>
  <c r="I10" i="2"/>
  <c r="I9" i="2"/>
  <c r="J45" i="2" s="1"/>
  <c r="I8" i="2"/>
  <c r="J44" i="2" s="1"/>
  <c r="I7" i="2"/>
  <c r="J43" i="2" s="1"/>
  <c r="I6" i="2"/>
  <c r="J42" i="2" s="1"/>
  <c r="I3" i="2"/>
  <c r="J39" i="2" s="1"/>
  <c r="F38" i="2"/>
  <c r="G38" i="2" s="1"/>
  <c r="G24" i="2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L90" i="3" l="1"/>
  <c r="I12" i="3"/>
  <c r="N89" i="3"/>
  <c r="O89" i="3"/>
  <c r="F52" i="2"/>
  <c r="I16" i="2"/>
  <c r="F5" i="2"/>
  <c r="C41" i="2"/>
  <c r="D41" i="2" s="1"/>
  <c r="A6" i="2"/>
  <c r="A41" i="2"/>
  <c r="F54" i="2"/>
  <c r="I18" i="2"/>
  <c r="H38" i="2"/>
  <c r="F51" i="2"/>
  <c r="I15" i="2"/>
  <c r="I2" i="2"/>
  <c r="J38" i="2" s="1"/>
  <c r="G4" i="2"/>
  <c r="G3" i="2"/>
  <c r="H58" i="2"/>
  <c r="E60" i="2"/>
  <c r="H51" i="2"/>
  <c r="G51" i="2"/>
  <c r="F59" i="2"/>
  <c r="F58" i="2"/>
  <c r="G58" i="2" s="1"/>
  <c r="H1" i="2"/>
  <c r="H2" i="2" s="1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F40" i="2"/>
  <c r="I4" i="2"/>
  <c r="J40" i="2" s="1"/>
  <c r="G52" i="2"/>
  <c r="H52" i="2"/>
  <c r="L91" i="3" l="1"/>
  <c r="I13" i="3"/>
  <c r="O90" i="3"/>
  <c r="N90" i="3"/>
  <c r="F60" i="2"/>
  <c r="F41" i="2"/>
  <c r="I5" i="2"/>
  <c r="J41" i="2" s="1"/>
  <c r="A42" i="2"/>
  <c r="A7" i="2"/>
  <c r="H54" i="2"/>
  <c r="G54" i="2"/>
  <c r="G40" i="2"/>
  <c r="H40" i="2"/>
  <c r="G60" i="2"/>
  <c r="H60" i="2"/>
  <c r="E61" i="2"/>
  <c r="H59" i="2"/>
  <c r="G59" i="2"/>
  <c r="L92" i="3" l="1"/>
  <c r="I14" i="3"/>
  <c r="N91" i="3"/>
  <c r="O91" i="3"/>
  <c r="A43" i="2"/>
  <c r="A8" i="2"/>
  <c r="H41" i="2"/>
  <c r="G41" i="2"/>
  <c r="F61" i="2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8" i="2" s="1"/>
  <c r="H61" i="2"/>
  <c r="E62" i="2"/>
  <c r="G61" i="2"/>
  <c r="L93" i="3" l="1"/>
  <c r="I15" i="3"/>
  <c r="N92" i="3"/>
  <c r="O92" i="3"/>
  <c r="A44" i="2"/>
  <c r="A9" i="2"/>
  <c r="G62" i="2"/>
  <c r="H62" i="2"/>
  <c r="E63" i="2"/>
  <c r="L94" i="3" l="1"/>
  <c r="I16" i="3"/>
  <c r="N93" i="3"/>
  <c r="O93" i="3"/>
  <c r="A45" i="2"/>
  <c r="A10" i="2"/>
  <c r="E64" i="2"/>
  <c r="G63" i="2"/>
  <c r="H63" i="2"/>
  <c r="I17" i="3" l="1"/>
  <c r="L95" i="3"/>
  <c r="O94" i="3"/>
  <c r="N94" i="3"/>
  <c r="A46" i="2"/>
  <c r="A11" i="2"/>
  <c r="G64" i="2"/>
  <c r="H64" i="2"/>
  <c r="E65" i="2"/>
  <c r="N95" i="3" l="1"/>
  <c r="O95" i="3"/>
  <c r="L96" i="3"/>
  <c r="I18" i="3"/>
  <c r="A12" i="2"/>
  <c r="A47" i="2"/>
  <c r="H65" i="2"/>
  <c r="G65" i="2"/>
  <c r="E66" i="2"/>
  <c r="L97" i="3" l="1"/>
  <c r="I19" i="3"/>
  <c r="N96" i="3"/>
  <c r="O96" i="3"/>
  <c r="A48" i="2"/>
  <c r="A13" i="2"/>
  <c r="A49" i="2" s="1"/>
  <c r="G66" i="2"/>
  <c r="H66" i="2"/>
  <c r="E67" i="2"/>
  <c r="I20" i="3" l="1"/>
  <c r="L98" i="3"/>
  <c r="N97" i="3"/>
  <c r="O97" i="3"/>
  <c r="H67" i="2"/>
  <c r="E68" i="2"/>
  <c r="G67" i="2"/>
  <c r="O98" i="3" l="1"/>
  <c r="N98" i="3"/>
  <c r="L99" i="3"/>
  <c r="I21" i="3"/>
  <c r="G68" i="2"/>
  <c r="H68" i="2"/>
  <c r="E69" i="2"/>
  <c r="L100" i="3" l="1"/>
  <c r="I22" i="3"/>
  <c r="N99" i="3"/>
  <c r="O99" i="3"/>
  <c r="H69" i="2"/>
  <c r="E70" i="2"/>
  <c r="G69" i="2"/>
  <c r="L101" i="3" l="1"/>
  <c r="I23" i="3"/>
  <c r="O100" i="3"/>
  <c r="N100" i="3"/>
  <c r="G70" i="2"/>
  <c r="H70" i="2"/>
  <c r="E71" i="2"/>
  <c r="L102" i="3" l="1"/>
  <c r="I24" i="3"/>
  <c r="N101" i="3"/>
  <c r="O101" i="3"/>
  <c r="E78" i="2"/>
  <c r="G71" i="2"/>
  <c r="E72" i="2"/>
  <c r="H71" i="2"/>
  <c r="I25" i="3" l="1"/>
  <c r="L103" i="3"/>
  <c r="O102" i="3"/>
  <c r="N102" i="3"/>
  <c r="G72" i="2"/>
  <c r="H72" i="2"/>
  <c r="E73" i="2"/>
  <c r="G78" i="2"/>
  <c r="H78" i="2"/>
  <c r="N103" i="3" l="1"/>
  <c r="O103" i="3"/>
  <c r="L104" i="3"/>
  <c r="I26" i="3"/>
  <c r="G73" i="2"/>
  <c r="H73" i="2"/>
  <c r="E74" i="2"/>
  <c r="L105" i="3" l="1"/>
  <c r="I27" i="3"/>
  <c r="N104" i="3"/>
  <c r="O104" i="3"/>
  <c r="G74" i="2"/>
  <c r="H74" i="2"/>
  <c r="L106" i="3" l="1"/>
  <c r="I28" i="3"/>
  <c r="N105" i="3"/>
  <c r="O105" i="3"/>
  <c r="L107" i="3" l="1"/>
  <c r="I29" i="3"/>
  <c r="O106" i="3"/>
  <c r="N106" i="3"/>
  <c r="I30" i="3" l="1"/>
  <c r="L108" i="3"/>
  <c r="N107" i="3"/>
  <c r="O107" i="3"/>
  <c r="N108" i="3" l="1"/>
  <c r="O108" i="3"/>
  <c r="I31" i="3"/>
  <c r="L109" i="3"/>
  <c r="O109" i="3" l="1"/>
  <c r="N109" i="3"/>
  <c r="L110" i="3"/>
  <c r="I32" i="3"/>
  <c r="L111" i="3" l="1"/>
  <c r="I33" i="3"/>
  <c r="O110" i="3"/>
  <c r="N110" i="3"/>
  <c r="I34" i="3" l="1"/>
  <c r="L112" i="3"/>
  <c r="N111" i="3"/>
  <c r="O111" i="3"/>
  <c r="N112" i="3" l="1"/>
  <c r="O112" i="3"/>
  <c r="I35" i="3"/>
  <c r="L113" i="3"/>
  <c r="N113" i="3" l="1"/>
  <c r="O113" i="3"/>
  <c r="L114" i="3"/>
  <c r="I36" i="3"/>
  <c r="I37" i="3" l="1"/>
  <c r="L115" i="3"/>
  <c r="N114" i="3"/>
  <c r="O114" i="3"/>
  <c r="N115" i="3" l="1"/>
  <c r="O115" i="3"/>
  <c r="I38" i="3"/>
  <c r="L116" i="3"/>
  <c r="N116" i="3" l="1"/>
  <c r="O116" i="3"/>
  <c r="L117" i="3"/>
  <c r="I39" i="3"/>
  <c r="I40" i="3" l="1"/>
  <c r="L118" i="3"/>
  <c r="O117" i="3"/>
  <c r="N117" i="3"/>
  <c r="O118" i="3" l="1"/>
  <c r="N118" i="3"/>
  <c r="L119" i="3"/>
  <c r="I41" i="3"/>
  <c r="I42" i="3" l="1"/>
  <c r="L120" i="3"/>
  <c r="N119" i="3"/>
  <c r="O119" i="3"/>
  <c r="N120" i="3" l="1"/>
  <c r="O120" i="3"/>
  <c r="I43" i="3"/>
  <c r="L122" i="3" s="1"/>
  <c r="L121" i="3"/>
  <c r="N121" i="3" l="1"/>
  <c r="O121" i="3"/>
  <c r="N122" i="3"/>
  <c r="O122" i="3"/>
</calcChain>
</file>

<file path=xl/sharedStrings.xml><?xml version="1.0" encoding="utf-8"?>
<sst xmlns="http://schemas.openxmlformats.org/spreadsheetml/2006/main" count="128" uniqueCount="38">
  <si>
    <t>STABWN</t>
  </si>
  <si>
    <t>mean</t>
  </si>
  <si>
    <t>R2</t>
  </si>
  <si>
    <t>R1</t>
  </si>
  <si>
    <t>TTN</t>
  </si>
  <si>
    <t>stabwn</t>
  </si>
  <si>
    <t>Mean</t>
  </si>
  <si>
    <t>total produced product</t>
  </si>
  <si>
    <t>treatment time [min]</t>
  </si>
  <si>
    <t>produced R-PhOl/30min [µmol]</t>
  </si>
  <si>
    <t>R-PhOl [mM]</t>
  </si>
  <si>
    <t>protein amount [µmol]</t>
  </si>
  <si>
    <t>y-Achse</t>
  </si>
  <si>
    <t>Anstieg</t>
  </si>
  <si>
    <t>produced product/min</t>
  </si>
  <si>
    <t>produced product [µmol]</t>
  </si>
  <si>
    <t>produced product/30 min [µmol]</t>
  </si>
  <si>
    <t>Normalized</t>
  </si>
  <si>
    <t>IS</t>
  </si>
  <si>
    <t>R-Phol</t>
  </si>
  <si>
    <t>produced R-PhOl/min [µmol]</t>
  </si>
  <si>
    <t>TTN STABWN</t>
  </si>
  <si>
    <t>TTN Mean</t>
  </si>
  <si>
    <t>TTN R2</t>
  </si>
  <si>
    <t>TTN R1</t>
  </si>
  <si>
    <t>bead loading R2 [µmol]</t>
  </si>
  <si>
    <t>bead loading R1 [µmol]</t>
  </si>
  <si>
    <t>produced product R2</t>
  </si>
  <si>
    <t>produced product R1</t>
  </si>
  <si>
    <t>run time [min]</t>
  </si>
  <si>
    <t>stacked product</t>
  </si>
  <si>
    <t>product/min</t>
  </si>
  <si>
    <t>produced product/15 min</t>
  </si>
  <si>
    <t>produced product / min</t>
  </si>
  <si>
    <t>produced product/15 min [µmol]</t>
  </si>
  <si>
    <t>UPO amount [µmol]</t>
  </si>
  <si>
    <t>TTN MW</t>
  </si>
  <si>
    <t>produced/min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</si>
</sst>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_-;\-* #,##0.00_-;_-* &quot;-&quot;??_-;_-@_-"/>
    <numFmt numFmtId="167" formatCode="0.0000000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5C6E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2" fillId="2" borderId="2" xfId="0" applyNumberFormat="1" applyFont="1" applyFill="1" applyBorder="1"/>
    <xf numFmtId="164" fontId="0" fillId="2" borderId="2" xfId="0" applyNumberFormat="1" applyFill="1" applyBorder="1"/>
    <xf numFmtId="164" fontId="2" fillId="2" borderId="5" xfId="0" applyNumberFormat="1" applyFont="1" applyFill="1" applyBorder="1"/>
    <xf numFmtId="164" fontId="0" fillId="2" borderId="5" xfId="0" applyNumberForma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2" xfId="0" applyFill="1" applyBorder="1"/>
    <xf numFmtId="0" fontId="0" fillId="3" borderId="5" xfId="0" applyFill="1" applyBorder="1"/>
    <xf numFmtId="164" fontId="0" fillId="3" borderId="5" xfId="0" applyNumberFormat="1" applyFill="1" applyBorder="1"/>
    <xf numFmtId="0" fontId="2" fillId="3" borderId="5" xfId="0" applyFont="1" applyFill="1" applyBorder="1"/>
    <xf numFmtId="0" fontId="2" fillId="4" borderId="1" xfId="0" applyFont="1" applyFill="1" applyBorder="1"/>
    <xf numFmtId="0" fontId="2" fillId="4" borderId="14" xfId="0" applyFont="1" applyFill="1" applyBorder="1"/>
    <xf numFmtId="164" fontId="0" fillId="3" borderId="5" xfId="0" applyNumberFormat="1" applyFill="1" applyBorder="1" applyAlignment="1">
      <alignment vertical="center"/>
    </xf>
    <xf numFmtId="0" fontId="2" fillId="4" borderId="4" xfId="0" applyFont="1" applyFill="1" applyBorder="1"/>
    <xf numFmtId="0" fontId="2" fillId="4" borderId="15" xfId="0" applyFont="1" applyFill="1" applyBorder="1"/>
    <xf numFmtId="0" fontId="2" fillId="4" borderId="10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right"/>
    </xf>
    <xf numFmtId="0" fontId="0" fillId="3" borderId="5" xfId="0" applyFill="1" applyBorder="1" applyAlignment="1">
      <alignment horizontal="right" vertical="center"/>
    </xf>
    <xf numFmtId="0" fontId="0" fillId="6" borderId="1" xfId="0" applyFill="1" applyBorder="1"/>
    <xf numFmtId="0" fontId="0" fillId="6" borderId="3" xfId="0" applyFill="1" applyBorder="1"/>
    <xf numFmtId="0" fontId="0" fillId="6" borderId="10" xfId="0" applyFill="1" applyBorder="1"/>
    <xf numFmtId="0" fontId="0" fillId="6" borderId="12" xfId="0" applyFill="1" applyBorder="1"/>
    <xf numFmtId="165" fontId="2" fillId="3" borderId="5" xfId="1" applyFont="1" applyFill="1" applyBorder="1"/>
    <xf numFmtId="0" fontId="2" fillId="3" borderId="5" xfId="0" applyFont="1" applyFill="1" applyBorder="1" applyAlignment="1">
      <alignment horizontal="center"/>
    </xf>
    <xf numFmtId="0" fontId="2" fillId="0" borderId="17" xfId="0" applyFont="1" applyBorder="1"/>
    <xf numFmtId="0" fontId="2" fillId="5" borderId="15" xfId="0" applyFont="1" applyFill="1" applyBorder="1"/>
    <xf numFmtId="2" fontId="2" fillId="3" borderId="5" xfId="0" applyNumberFormat="1" applyFont="1" applyFill="1" applyBorder="1"/>
    <xf numFmtId="0" fontId="2" fillId="4" borderId="5" xfId="0" applyFont="1" applyFill="1" applyBorder="1"/>
    <xf numFmtId="164" fontId="2" fillId="4" borderId="5" xfId="0" applyNumberFormat="1" applyFont="1" applyFill="1" applyBorder="1"/>
    <xf numFmtId="0" fontId="0" fillId="4" borderId="5" xfId="0" applyFill="1" applyBorder="1"/>
    <xf numFmtId="164" fontId="0" fillId="4" borderId="5" xfId="0" applyNumberFormat="1" applyFill="1" applyBorder="1"/>
    <xf numFmtId="0" fontId="0" fillId="4" borderId="13" xfId="0" applyFill="1" applyBorder="1"/>
    <xf numFmtId="164" fontId="0" fillId="4" borderId="13" xfId="0" applyNumberFormat="1" applyFill="1" applyBorder="1"/>
    <xf numFmtId="164" fontId="0" fillId="5" borderId="15" xfId="0" applyNumberFormat="1" applyFill="1" applyBorder="1"/>
    <xf numFmtId="164" fontId="2" fillId="0" borderId="0" xfId="0" applyNumberFormat="1" applyFont="1"/>
    <xf numFmtId="167" fontId="0" fillId="0" borderId="0" xfId="0" applyNumberFormat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2" xfId="0" applyFont="1" applyFill="1" applyBorder="1" applyAlignment="1">
      <alignment horizontal="center"/>
    </xf>
    <xf numFmtId="164" fontId="2" fillId="2" borderId="6" xfId="0" applyNumberFormat="1" applyFont="1" applyFill="1" applyBorder="1"/>
    <xf numFmtId="164" fontId="0" fillId="2" borderId="4" xfId="0" applyNumberFormat="1" applyFill="1" applyBorder="1"/>
    <xf numFmtId="164" fontId="2" fillId="2" borderId="3" xfId="0" applyNumberFormat="1" applyFont="1" applyFill="1" applyBorder="1"/>
    <xf numFmtId="164" fontId="0" fillId="2" borderId="1" xfId="0" applyNumberFormat="1" applyFill="1" applyBorder="1"/>
    <xf numFmtId="164" fontId="0" fillId="2" borderId="3" xfId="0" applyNumberFormat="1" applyFill="1" applyBorder="1"/>
    <xf numFmtId="164" fontId="0" fillId="2" borderId="6" xfId="0" applyNumberForma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165" fontId="0" fillId="2" borderId="24" xfId="0" applyNumberFormat="1" applyFill="1" applyBorder="1"/>
    <xf numFmtId="0" fontId="0" fillId="2" borderId="25" xfId="0" applyFill="1" applyBorder="1"/>
    <xf numFmtId="0" fontId="0" fillId="2" borderId="26" xfId="0" applyFill="1" applyBorder="1"/>
    <xf numFmtId="165" fontId="0" fillId="0" borderId="0" xfId="1" applyFont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4" borderId="5" xfId="0" applyNumberFormat="1" applyFont="1" applyFill="1" applyBorder="1"/>
    <xf numFmtId="0" fontId="0" fillId="7" borderId="5" xfId="0" applyFill="1" applyBorder="1"/>
    <xf numFmtId="2" fontId="0" fillId="7" borderId="5" xfId="0" applyNumberFormat="1" applyFill="1" applyBorder="1"/>
    <xf numFmtId="0" fontId="2" fillId="7" borderId="5" xfId="0" applyFont="1" applyFill="1" applyBorder="1"/>
    <xf numFmtId="164" fontId="0" fillId="7" borderId="5" xfId="0" applyNumberFormat="1" applyFill="1" applyBorder="1"/>
    <xf numFmtId="164" fontId="0" fillId="7" borderId="5" xfId="0" applyNumberFormat="1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5" xfId="0" applyFill="1" applyBorder="1" applyAlignment="1">
      <alignment horizontal="right"/>
    </xf>
    <xf numFmtId="0" fontId="0" fillId="7" borderId="5" xfId="0" applyFill="1" applyBorder="1" applyAlignment="1">
      <alignment horizontal="right" vertical="center"/>
    </xf>
    <xf numFmtId="0" fontId="0" fillId="2" borderId="0" xfId="0" applyFill="1"/>
    <xf numFmtId="165" fontId="2" fillId="7" borderId="5" xfId="1" applyFont="1" applyFill="1" applyBorder="1"/>
    <xf numFmtId="0" fontId="2" fillId="7" borderId="5" xfId="0" applyFont="1" applyFill="1" applyBorder="1" applyAlignment="1">
      <alignment horizontal="center"/>
    </xf>
    <xf numFmtId="0" fontId="2" fillId="0" borderId="29" xfId="0" applyFont="1" applyBorder="1"/>
    <xf numFmtId="2" fontId="2" fillId="7" borderId="5" xfId="0" applyNumberFormat="1" applyFont="1" applyFill="1" applyBorder="1"/>
    <xf numFmtId="2" fontId="0" fillId="0" borderId="0" xfId="0" applyNumberFormat="1"/>
    <xf numFmtId="0" fontId="0" fillId="0" borderId="27" xfId="0" applyBorder="1"/>
    <xf numFmtId="0" fontId="2" fillId="7" borderId="17" xfId="0" applyFont="1" applyFill="1" applyBorder="1"/>
  </cellXfs>
  <cellStyles count="2">
    <cellStyle name="Comma 2" xfId="1" xr:uid="{464F8D17-F79A-AC47-A853-33E9A103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4349141084485"/>
          <c:y val="0.10545516530386252"/>
          <c:w val="0.87102698369600351"/>
          <c:h val="0.75565416391916529"/>
        </c:manualLayout>
      </c:layout>
      <c:scatterChart>
        <c:scatterStyle val="lineMarker"/>
        <c:varyColors val="0"/>
        <c:ser>
          <c:idx val="0"/>
          <c:order val="0"/>
          <c:tx>
            <c:v>100% 10 min exchange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366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'6400 ppm H2O 10 min exchange'!$L$38:$L$54</c:f>
                <c:numCache>
                  <c:formatCode>General</c:formatCode>
                  <c:ptCount val="17"/>
                  <c:pt idx="0">
                    <c:v>3.0469024788610244E-2</c:v>
                  </c:pt>
                  <c:pt idx="1">
                    <c:v>1.1558943116253828E-2</c:v>
                  </c:pt>
                  <c:pt idx="2">
                    <c:v>2.0907906715509322E-2</c:v>
                  </c:pt>
                  <c:pt idx="3">
                    <c:v>2.8450369157959229E-2</c:v>
                  </c:pt>
                  <c:pt idx="4">
                    <c:v>6.065754509135643E-3</c:v>
                  </c:pt>
                  <c:pt idx="5">
                    <c:v>4.736265564091198E-2</c:v>
                  </c:pt>
                  <c:pt idx="6">
                    <c:v>3.6068794586694715E-2</c:v>
                  </c:pt>
                  <c:pt idx="7">
                    <c:v>4.4114728747964432E-3</c:v>
                  </c:pt>
                  <c:pt idx="8">
                    <c:v>2.4021116537150507E-2</c:v>
                  </c:pt>
                  <c:pt idx="9">
                    <c:v>7.2113037780637157E-2</c:v>
                  </c:pt>
                  <c:pt idx="10">
                    <c:v>7.2271200488137483E-2</c:v>
                  </c:pt>
                  <c:pt idx="11">
                    <c:v>7.8777223047895181E-2</c:v>
                  </c:pt>
                  <c:pt idx="12">
                    <c:v>5.4690342656906449E-2</c:v>
                  </c:pt>
                  <c:pt idx="13">
                    <c:v>8.3849711251510237E-2</c:v>
                  </c:pt>
                  <c:pt idx="14">
                    <c:v>8.0873752254477932E-2</c:v>
                  </c:pt>
                  <c:pt idx="15">
                    <c:v>6.8290504609585231E-2</c:v>
                  </c:pt>
                  <c:pt idx="16">
                    <c:v>4.7214632328177367E-2</c:v>
                  </c:pt>
                </c:numCache>
              </c:numRef>
            </c:plus>
            <c:minus>
              <c:numRef>
                <c:f>'6400 ppm H2O 10 min exchange'!$L$38:$L$54</c:f>
                <c:numCache>
                  <c:formatCode>General</c:formatCode>
                  <c:ptCount val="17"/>
                  <c:pt idx="0">
                    <c:v>3.0469024788610244E-2</c:v>
                  </c:pt>
                  <c:pt idx="1">
                    <c:v>1.1558943116253828E-2</c:v>
                  </c:pt>
                  <c:pt idx="2">
                    <c:v>2.0907906715509322E-2</c:v>
                  </c:pt>
                  <c:pt idx="3">
                    <c:v>2.8450369157959229E-2</c:v>
                  </c:pt>
                  <c:pt idx="4">
                    <c:v>6.065754509135643E-3</c:v>
                  </c:pt>
                  <c:pt idx="5">
                    <c:v>4.736265564091198E-2</c:v>
                  </c:pt>
                  <c:pt idx="6">
                    <c:v>3.6068794586694715E-2</c:v>
                  </c:pt>
                  <c:pt idx="7">
                    <c:v>4.4114728747964432E-3</c:v>
                  </c:pt>
                  <c:pt idx="8">
                    <c:v>2.4021116537150507E-2</c:v>
                  </c:pt>
                  <c:pt idx="9">
                    <c:v>7.2113037780637157E-2</c:v>
                  </c:pt>
                  <c:pt idx="10">
                    <c:v>7.2271200488137483E-2</c:v>
                  </c:pt>
                  <c:pt idx="11">
                    <c:v>7.8777223047895181E-2</c:v>
                  </c:pt>
                  <c:pt idx="12">
                    <c:v>5.4690342656906449E-2</c:v>
                  </c:pt>
                  <c:pt idx="13">
                    <c:v>8.3849711251510237E-2</c:v>
                  </c:pt>
                  <c:pt idx="14">
                    <c:v>8.0873752254477932E-2</c:v>
                  </c:pt>
                  <c:pt idx="15">
                    <c:v>6.8290504609585231E-2</c:v>
                  </c:pt>
                  <c:pt idx="16">
                    <c:v>4.7214632328177367E-2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'6400 ppm H2O 10 min exchange'!$A$38:$A$54</c:f>
              <c:numCache>
                <c:formatCode>General</c:formatCode>
                <c:ptCount val="17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</c:numCache>
            </c:numRef>
          </c:xVal>
          <c:yVal>
            <c:numRef>
              <c:f>'6400 ppm H2O 10 min exchange'!$K$38:$K$54</c:f>
              <c:numCache>
                <c:formatCode>0.000</c:formatCode>
                <c:ptCount val="17"/>
                <c:pt idx="0">
                  <c:v>0.30667868127750036</c:v>
                </c:pt>
                <c:pt idx="1">
                  <c:v>0.29513564205143838</c:v>
                </c:pt>
                <c:pt idx="2">
                  <c:v>0.27624158312846614</c:v>
                </c:pt>
                <c:pt idx="3">
                  <c:v>0.27600060045591818</c:v>
                </c:pt>
                <c:pt idx="4">
                  <c:v>0.25361598580709427</c:v>
                </c:pt>
                <c:pt idx="5">
                  <c:v>0.17154836934418896</c:v>
                </c:pt>
                <c:pt idx="6">
                  <c:v>0.12982659596720852</c:v>
                </c:pt>
                <c:pt idx="7">
                  <c:v>0.15719628128437241</c:v>
                </c:pt>
                <c:pt idx="8">
                  <c:v>0.16653963566039826</c:v>
                </c:pt>
                <c:pt idx="9">
                  <c:v>0.17124369430850722</c:v>
                </c:pt>
                <c:pt idx="10">
                  <c:v>0.13985141330405429</c:v>
                </c:pt>
                <c:pt idx="11">
                  <c:v>0.13253699666033805</c:v>
                </c:pt>
                <c:pt idx="12">
                  <c:v>5.4690342656906449E-2</c:v>
                </c:pt>
                <c:pt idx="13">
                  <c:v>8.3849711251510237E-2</c:v>
                </c:pt>
                <c:pt idx="14">
                  <c:v>8.0873752254477932E-2</c:v>
                </c:pt>
                <c:pt idx="15">
                  <c:v>6.8290504609585231E-2</c:v>
                </c:pt>
                <c:pt idx="16">
                  <c:v>4.7214632328177367E-2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43-7940-83E7-8B71FF16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563520"/>
        <c:axId val="972577248"/>
      </c:scatterChart>
      <c:valAx>
        <c:axId val="972563520"/>
        <c:scaling>
          <c:orientation val="minMax"/>
          <c:min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treatment time [min]</a:t>
                </a:r>
              </a:p>
            </c:rich>
          </c:tx>
          <c:layout>
            <c:manualLayout>
              <c:xMode val="edge"/>
              <c:yMode val="edge"/>
              <c:x val="0.42818647669041376"/>
              <c:y val="0.92780245752862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77248"/>
        <c:crosses val="autoZero"/>
        <c:crossBetween val="midCat"/>
      </c:valAx>
      <c:valAx>
        <c:axId val="972577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concentration (R)-PhOl [µmol]</a:t>
                </a:r>
              </a:p>
            </c:rich>
          </c:tx>
          <c:layout>
            <c:manualLayout>
              <c:xMode val="edge"/>
              <c:yMode val="edge"/>
              <c:x val="3.0295807707702578E-2"/>
              <c:y val="0.27487750986573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635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6621966232241678"/>
          <c:y val="3.8401866600107096E-2"/>
          <c:w val="0.1941938822752346"/>
          <c:h val="3.9265278966390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4348720931496"/>
          <c:y val="9.8522229100533168E-2"/>
          <c:w val="0.87102698369600351"/>
          <c:h val="0.75565416391916529"/>
        </c:manualLayout>
      </c:layout>
      <c:scatterChart>
        <c:scatterStyle val="lineMarker"/>
        <c:varyColors val="0"/>
        <c:ser>
          <c:idx val="0"/>
          <c:order val="0"/>
          <c:tx>
            <c:v>100% 10 min exchange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366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'6400 ppm H2O 10 min exchange'!$H$58:$H$74</c:f>
                <c:numCache>
                  <c:formatCode>General</c:formatCode>
                  <c:ptCount val="17"/>
                  <c:pt idx="0">
                    <c:v>0.91407074365830798</c:v>
                  </c:pt>
                  <c:pt idx="1">
                    <c:v>1.2608390371459244</c:v>
                  </c:pt>
                  <c:pt idx="2">
                    <c:v>1.8880762386112053</c:v>
                  </c:pt>
                  <c:pt idx="3">
                    <c:v>2.7415873133499922</c:v>
                  </c:pt>
                  <c:pt idx="4">
                    <c:v>2.9235599486240602</c:v>
                  </c:pt>
                  <c:pt idx="5">
                    <c:v>4.3444396178514211</c:v>
                  </c:pt>
                  <c:pt idx="6">
                    <c:v>5.4265034554522051</c:v>
                  </c:pt>
                  <c:pt idx="7">
                    <c:v>5.5588476416961505</c:v>
                  </c:pt>
                  <c:pt idx="8">
                    <c:v>4.838214145581631</c:v>
                  </c:pt>
                  <c:pt idx="9">
                    <c:v>2.6748230121625163</c:v>
                  </c:pt>
                  <c:pt idx="10">
                    <c:v>0.50668699751839341</c:v>
                  </c:pt>
                  <c:pt idx="11">
                    <c:v>1.8566296939184568</c:v>
                  </c:pt>
                  <c:pt idx="12">
                    <c:v>3.4973399736256496</c:v>
                  </c:pt>
                  <c:pt idx="13">
                    <c:v>6.0128313111709559</c:v>
                  </c:pt>
                  <c:pt idx="14">
                    <c:v>8.4390438788053128</c:v>
                  </c:pt>
                  <c:pt idx="15">
                    <c:v>10.487759017092847</c:v>
                  </c:pt>
                  <c:pt idx="16">
                    <c:v>11.904197986938147</c:v>
                  </c:pt>
                </c:numCache>
              </c:numRef>
            </c:plus>
            <c:minus>
              <c:numRef>
                <c:f>'6400 ppm H2O 10 min exchange'!$H$58:$H$74</c:f>
                <c:numCache>
                  <c:formatCode>General</c:formatCode>
                  <c:ptCount val="17"/>
                  <c:pt idx="0">
                    <c:v>0.91407074365830798</c:v>
                  </c:pt>
                  <c:pt idx="1">
                    <c:v>1.2608390371459244</c:v>
                  </c:pt>
                  <c:pt idx="2">
                    <c:v>1.8880762386112053</c:v>
                  </c:pt>
                  <c:pt idx="3">
                    <c:v>2.7415873133499922</c:v>
                  </c:pt>
                  <c:pt idx="4">
                    <c:v>2.9235599486240602</c:v>
                  </c:pt>
                  <c:pt idx="5">
                    <c:v>4.3444396178514211</c:v>
                  </c:pt>
                  <c:pt idx="6">
                    <c:v>5.4265034554522051</c:v>
                  </c:pt>
                  <c:pt idx="7">
                    <c:v>5.5588476416961505</c:v>
                  </c:pt>
                  <c:pt idx="8">
                    <c:v>4.838214145581631</c:v>
                  </c:pt>
                  <c:pt idx="9">
                    <c:v>2.6748230121625163</c:v>
                  </c:pt>
                  <c:pt idx="10">
                    <c:v>0.50668699751839341</c:v>
                  </c:pt>
                  <c:pt idx="11">
                    <c:v>1.8566296939184568</c:v>
                  </c:pt>
                  <c:pt idx="12">
                    <c:v>3.4973399736256496</c:v>
                  </c:pt>
                  <c:pt idx="13">
                    <c:v>6.0128313111709559</c:v>
                  </c:pt>
                  <c:pt idx="14">
                    <c:v>8.4390438788053128</c:v>
                  </c:pt>
                  <c:pt idx="15">
                    <c:v>10.487759017092847</c:v>
                  </c:pt>
                  <c:pt idx="16">
                    <c:v>11.904197986938147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'6400 ppm H2O 10 min exchange'!$A$38:$A$54</c:f>
              <c:numCache>
                <c:formatCode>General</c:formatCode>
                <c:ptCount val="17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</c:numCache>
            </c:numRef>
          </c:xVal>
          <c:yVal>
            <c:numRef>
              <c:f>'6400 ppm H2O 10 min exchange'!$G$58:$G$74</c:f>
              <c:numCache>
                <c:formatCode>0.000</c:formatCode>
                <c:ptCount val="17"/>
                <c:pt idx="0">
                  <c:v>9.2003604383250099</c:v>
                </c:pt>
                <c:pt idx="1">
                  <c:v>18.054429699868162</c:v>
                </c:pt>
                <c:pt idx="2">
                  <c:v>26.341677193722148</c:v>
                </c:pt>
                <c:pt idx="3">
                  <c:v>34.621695207399696</c:v>
                </c:pt>
                <c:pt idx="4">
                  <c:v>42.230174781612519</c:v>
                </c:pt>
                <c:pt idx="5">
                  <c:v>47.376625861938187</c:v>
                </c:pt>
                <c:pt idx="6">
                  <c:v>51.271423740954447</c:v>
                </c:pt>
                <c:pt idx="7">
                  <c:v>55.987312179485613</c:v>
                </c:pt>
                <c:pt idx="8">
                  <c:v>60.983501249297561</c:v>
                </c:pt>
                <c:pt idx="9">
                  <c:v>66.120812078552774</c:v>
                </c:pt>
                <c:pt idx="10">
                  <c:v>70.316354477674395</c:v>
                </c:pt>
                <c:pt idx="11">
                  <c:v>74.292464377484549</c:v>
                </c:pt>
                <c:pt idx="12">
                  <c:v>75.933174657191728</c:v>
                </c:pt>
                <c:pt idx="13">
                  <c:v>78.448665994737041</c:v>
                </c:pt>
                <c:pt idx="14">
                  <c:v>80.874878562371379</c:v>
                </c:pt>
                <c:pt idx="15">
                  <c:v>82.923593700658927</c:v>
                </c:pt>
                <c:pt idx="16">
                  <c:v>84.340032670504257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0C-1744-B09F-107F081E7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563520"/>
        <c:axId val="972577248"/>
      </c:scatterChart>
      <c:valAx>
        <c:axId val="972563520"/>
        <c:scaling>
          <c:orientation val="minMax"/>
          <c:min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treatment time [min]</a:t>
                </a:r>
              </a:p>
            </c:rich>
          </c:tx>
          <c:layout>
            <c:manualLayout>
              <c:xMode val="edge"/>
              <c:yMode val="edge"/>
              <c:x val="0.42818647669041376"/>
              <c:y val="0.92780245752862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77248"/>
        <c:crosses val="autoZero"/>
        <c:crossBetween val="midCat"/>
      </c:valAx>
      <c:valAx>
        <c:axId val="972577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(R)-PhOl [µmol]</a:t>
                </a:r>
              </a:p>
            </c:rich>
          </c:tx>
          <c:layout>
            <c:manualLayout>
              <c:xMode val="edge"/>
              <c:yMode val="edge"/>
              <c:x val="3.0295807707702578E-2"/>
              <c:y val="0.37611879453874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635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6621966232241678"/>
          <c:y val="3.8401866600107096E-2"/>
          <c:w val="0.55831315037771168"/>
          <c:h val="4.0005976067143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4348720931496"/>
          <c:y val="9.8522229100533168E-2"/>
          <c:w val="0.87102698369600351"/>
          <c:h val="0.75565416391916529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'6400 ppm H2O 5 min exchange'!$J$81:$J$122</c:f>
                <c:numCache>
                  <c:formatCode>General</c:formatCode>
                  <c:ptCount val="42"/>
                  <c:pt idx="0">
                    <c:v>2.6955690685150767E-2</c:v>
                  </c:pt>
                  <c:pt idx="1">
                    <c:v>1.6541939153916163E-2</c:v>
                  </c:pt>
                  <c:pt idx="2">
                    <c:v>1.0975861265551695E-2</c:v>
                  </c:pt>
                  <c:pt idx="3">
                    <c:v>3.9277804356723373E-3</c:v>
                  </c:pt>
                  <c:pt idx="4">
                    <c:v>3.5808447542908239E-3</c:v>
                  </c:pt>
                  <c:pt idx="5">
                    <c:v>1.3592914076649212E-2</c:v>
                  </c:pt>
                  <c:pt idx="6">
                    <c:v>1.5718886606054014E-2</c:v>
                  </c:pt>
                  <c:pt idx="7">
                    <c:v>2.0417932418480111E-2</c:v>
                  </c:pt>
                  <c:pt idx="8">
                    <c:v>9.9817666243479236E-3</c:v>
                  </c:pt>
                  <c:pt idx="9">
                    <c:v>9.1921887019182774E-3</c:v>
                  </c:pt>
                  <c:pt idx="10">
                    <c:v>1.9212989053234972E-2</c:v>
                  </c:pt>
                  <c:pt idx="11">
                    <c:v>1.6332709175781265E-2</c:v>
                  </c:pt>
                  <c:pt idx="12">
                    <c:v>2.989013739689798E-2</c:v>
                  </c:pt>
                  <c:pt idx="13">
                    <c:v>3.6746017508667905E-2</c:v>
                  </c:pt>
                  <c:pt idx="14">
                    <c:v>1.720493249438107E-2</c:v>
                  </c:pt>
                  <c:pt idx="15">
                    <c:v>3.0061662819250535E-2</c:v>
                  </c:pt>
                  <c:pt idx="16">
                    <c:v>2.4888737365158977E-2</c:v>
                  </c:pt>
                  <c:pt idx="17">
                    <c:v>2.6888772991444179E-2</c:v>
                  </c:pt>
                  <c:pt idx="18">
                    <c:v>1.4147783036203537E-2</c:v>
                  </c:pt>
                  <c:pt idx="19">
                    <c:v>2.0984589607683957E-2</c:v>
                  </c:pt>
                  <c:pt idx="20">
                    <c:v>1.7390228571401989E-2</c:v>
                  </c:pt>
                  <c:pt idx="21">
                    <c:v>1.6548873615330834E-2</c:v>
                  </c:pt>
                  <c:pt idx="22">
                    <c:v>1.7157439246294953E-2</c:v>
                  </c:pt>
                  <c:pt idx="23">
                    <c:v>1.9761938993452147E-2</c:v>
                  </c:pt>
                  <c:pt idx="24">
                    <c:v>8.0230057870221694E-3</c:v>
                  </c:pt>
                  <c:pt idx="25">
                    <c:v>5.277048302776699E-3</c:v>
                  </c:pt>
                  <c:pt idx="26">
                    <c:v>1.8120666025419962E-2</c:v>
                  </c:pt>
                  <c:pt idx="27">
                    <c:v>1.1347776324444385E-2</c:v>
                  </c:pt>
                  <c:pt idx="28">
                    <c:v>1.7952815378816121E-2</c:v>
                  </c:pt>
                  <c:pt idx="29">
                    <c:v>1.674016625142051E-2</c:v>
                  </c:pt>
                  <c:pt idx="30">
                    <c:v>9.823424251539134E-3</c:v>
                  </c:pt>
                  <c:pt idx="31">
                    <c:v>5.8778018185324479E-2</c:v>
                  </c:pt>
                  <c:pt idx="32">
                    <c:v>6.3017517418733723E-2</c:v>
                  </c:pt>
                  <c:pt idx="33">
                    <c:v>4.509432573582587E-2</c:v>
                  </c:pt>
                  <c:pt idx="34">
                    <c:v>3.124529137978278E-2</c:v>
                  </c:pt>
                  <c:pt idx="35">
                    <c:v>6.8082848845106389E-2</c:v>
                  </c:pt>
                  <c:pt idx="36">
                    <c:v>2.8109167830641754E-2</c:v>
                  </c:pt>
                  <c:pt idx="37">
                    <c:v>5.3773565410048532E-2</c:v>
                  </c:pt>
                  <c:pt idx="38">
                    <c:v>5.2452212788404208E-2</c:v>
                  </c:pt>
                  <c:pt idx="39">
                    <c:v>6.6718829776927613E-2</c:v>
                  </c:pt>
                  <c:pt idx="40">
                    <c:v>6.6115947141100709E-2</c:v>
                  </c:pt>
                  <c:pt idx="41">
                    <c:v>2.2674077447840439E-2</c:v>
                  </c:pt>
                </c:numCache>
              </c:numRef>
            </c:plus>
            <c:minus>
              <c:numRef>
                <c:f>'6400 ppm H2O 5 min exchange'!$J$81:$J$122</c:f>
                <c:numCache>
                  <c:formatCode>General</c:formatCode>
                  <c:ptCount val="42"/>
                  <c:pt idx="0">
                    <c:v>2.6955690685150767E-2</c:v>
                  </c:pt>
                  <c:pt idx="1">
                    <c:v>1.6541939153916163E-2</c:v>
                  </c:pt>
                  <c:pt idx="2">
                    <c:v>1.0975861265551695E-2</c:v>
                  </c:pt>
                  <c:pt idx="3">
                    <c:v>3.9277804356723373E-3</c:v>
                  </c:pt>
                  <c:pt idx="4">
                    <c:v>3.5808447542908239E-3</c:v>
                  </c:pt>
                  <c:pt idx="5">
                    <c:v>1.3592914076649212E-2</c:v>
                  </c:pt>
                  <c:pt idx="6">
                    <c:v>1.5718886606054014E-2</c:v>
                  </c:pt>
                  <c:pt idx="7">
                    <c:v>2.0417932418480111E-2</c:v>
                  </c:pt>
                  <c:pt idx="8">
                    <c:v>9.9817666243479236E-3</c:v>
                  </c:pt>
                  <c:pt idx="9">
                    <c:v>9.1921887019182774E-3</c:v>
                  </c:pt>
                  <c:pt idx="10">
                    <c:v>1.9212989053234972E-2</c:v>
                  </c:pt>
                  <c:pt idx="11">
                    <c:v>1.6332709175781265E-2</c:v>
                  </c:pt>
                  <c:pt idx="12">
                    <c:v>2.989013739689798E-2</c:v>
                  </c:pt>
                  <c:pt idx="13">
                    <c:v>3.6746017508667905E-2</c:v>
                  </c:pt>
                  <c:pt idx="14">
                    <c:v>1.720493249438107E-2</c:v>
                  </c:pt>
                  <c:pt idx="15">
                    <c:v>3.0061662819250535E-2</c:v>
                  </c:pt>
                  <c:pt idx="16">
                    <c:v>2.4888737365158977E-2</c:v>
                  </c:pt>
                  <c:pt idx="17">
                    <c:v>2.6888772991444179E-2</c:v>
                  </c:pt>
                  <c:pt idx="18">
                    <c:v>1.4147783036203537E-2</c:v>
                  </c:pt>
                  <c:pt idx="19">
                    <c:v>2.0984589607683957E-2</c:v>
                  </c:pt>
                  <c:pt idx="20">
                    <c:v>1.7390228571401989E-2</c:v>
                  </c:pt>
                  <c:pt idx="21">
                    <c:v>1.6548873615330834E-2</c:v>
                  </c:pt>
                  <c:pt idx="22">
                    <c:v>1.7157439246294953E-2</c:v>
                  </c:pt>
                  <c:pt idx="23">
                    <c:v>1.9761938993452147E-2</c:v>
                  </c:pt>
                  <c:pt idx="24">
                    <c:v>8.0230057870221694E-3</c:v>
                  </c:pt>
                  <c:pt idx="25">
                    <c:v>5.277048302776699E-3</c:v>
                  </c:pt>
                  <c:pt idx="26">
                    <c:v>1.8120666025419962E-2</c:v>
                  </c:pt>
                  <c:pt idx="27">
                    <c:v>1.1347776324444385E-2</c:v>
                  </c:pt>
                  <c:pt idx="28">
                    <c:v>1.7952815378816121E-2</c:v>
                  </c:pt>
                  <c:pt idx="29">
                    <c:v>1.674016625142051E-2</c:v>
                  </c:pt>
                  <c:pt idx="30">
                    <c:v>9.823424251539134E-3</c:v>
                  </c:pt>
                  <c:pt idx="31">
                    <c:v>5.8778018185324479E-2</c:v>
                  </c:pt>
                  <c:pt idx="32">
                    <c:v>6.3017517418733723E-2</c:v>
                  </c:pt>
                  <c:pt idx="33">
                    <c:v>4.509432573582587E-2</c:v>
                  </c:pt>
                  <c:pt idx="34">
                    <c:v>3.124529137978278E-2</c:v>
                  </c:pt>
                  <c:pt idx="35">
                    <c:v>6.8082848845106389E-2</c:v>
                  </c:pt>
                  <c:pt idx="36">
                    <c:v>2.8109167830641754E-2</c:v>
                  </c:pt>
                  <c:pt idx="37">
                    <c:v>5.3773565410048532E-2</c:v>
                  </c:pt>
                  <c:pt idx="38">
                    <c:v>5.2452212788404208E-2</c:v>
                  </c:pt>
                  <c:pt idx="39">
                    <c:v>6.6718829776927613E-2</c:v>
                  </c:pt>
                  <c:pt idx="40">
                    <c:v>6.6115947141100709E-2</c:v>
                  </c:pt>
                  <c:pt idx="41">
                    <c:v>2.2674077447840439E-2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'6400 ppm H2O 5 min exchange'!$B$81:$B$122</c:f>
              <c:numCache>
                <c:formatCode>General</c:formatCode>
                <c:ptCount val="42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555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</c:numCache>
            </c:numRef>
          </c:xVal>
          <c:yVal>
            <c:numRef>
              <c:f>'6400 ppm H2O 5 min exchange'!$I$81:$I$122</c:f>
              <c:numCache>
                <c:formatCode>0.000</c:formatCode>
                <c:ptCount val="42"/>
                <c:pt idx="0">
                  <c:v>0.26109924588948624</c:v>
                </c:pt>
                <c:pt idx="1">
                  <c:v>0.28581182196056509</c:v>
                </c:pt>
                <c:pt idx="2">
                  <c:v>0.28956991263427667</c:v>
                </c:pt>
                <c:pt idx="3">
                  <c:v>0.25334183545964295</c:v>
                </c:pt>
                <c:pt idx="4">
                  <c:v>0.25368877114102445</c:v>
                </c:pt>
                <c:pt idx="5">
                  <c:v>0.23512940310953279</c:v>
                </c:pt>
                <c:pt idx="6">
                  <c:v>0.22869718060284211</c:v>
                </c:pt>
                <c:pt idx="7">
                  <c:v>0.21951093601649999</c:v>
                </c:pt>
                <c:pt idx="8">
                  <c:v>0.21990923111639343</c:v>
                </c:pt>
                <c:pt idx="9">
                  <c:v>0.22025876049998128</c:v>
                </c:pt>
                <c:pt idx="10">
                  <c:v>0.2053590291424609</c:v>
                </c:pt>
                <c:pt idx="11">
                  <c:v>0.2099397822145378</c:v>
                </c:pt>
                <c:pt idx="12">
                  <c:v>0.20547876326994191</c:v>
                </c:pt>
                <c:pt idx="13">
                  <c:v>0.19128251849947803</c:v>
                </c:pt>
                <c:pt idx="14">
                  <c:v>0.21754341292612053</c:v>
                </c:pt>
                <c:pt idx="15">
                  <c:v>0.18377543468287405</c:v>
                </c:pt>
                <c:pt idx="16">
                  <c:v>0.17737251722613528</c:v>
                </c:pt>
                <c:pt idx="17">
                  <c:v>0.15457776807585966</c:v>
                </c:pt>
                <c:pt idx="18">
                  <c:v>0.22351934622676353</c:v>
                </c:pt>
                <c:pt idx="19">
                  <c:v>0.20624095967573561</c:v>
                </c:pt>
                <c:pt idx="20">
                  <c:v>0.19178452822785802</c:v>
                </c:pt>
                <c:pt idx="21">
                  <c:v>0.20243983499755799</c:v>
                </c:pt>
                <c:pt idx="22">
                  <c:v>0.18596357932775665</c:v>
                </c:pt>
                <c:pt idx="23">
                  <c:v>0.18758257509414678</c:v>
                </c:pt>
                <c:pt idx="24">
                  <c:v>0.16211180437547124</c:v>
                </c:pt>
                <c:pt idx="25">
                  <c:v>0.15955325923539121</c:v>
                </c:pt>
                <c:pt idx="26">
                  <c:v>0.12888436814628651</c:v>
                </c:pt>
                <c:pt idx="27">
                  <c:v>0.11799502317053875</c:v>
                </c:pt>
                <c:pt idx="28">
                  <c:v>0.14546660032855432</c:v>
                </c:pt>
                <c:pt idx="29">
                  <c:v>0.14379488653686029</c:v>
                </c:pt>
                <c:pt idx="30">
                  <c:v>0.14213656087995669</c:v>
                </c:pt>
                <c:pt idx="31">
                  <c:v>0.10156547975343286</c:v>
                </c:pt>
                <c:pt idx="32">
                  <c:v>6.3017517418733723E-2</c:v>
                </c:pt>
                <c:pt idx="33">
                  <c:v>4.509432573582587E-2</c:v>
                </c:pt>
                <c:pt idx="34">
                  <c:v>3.124529137978278E-2</c:v>
                </c:pt>
                <c:pt idx="35">
                  <c:v>6.8082848845106389E-2</c:v>
                </c:pt>
                <c:pt idx="36">
                  <c:v>2.8109167830641754E-2</c:v>
                </c:pt>
                <c:pt idx="37">
                  <c:v>5.3773565410048532E-2</c:v>
                </c:pt>
                <c:pt idx="38">
                  <c:v>5.2452212788404208E-2</c:v>
                </c:pt>
                <c:pt idx="39">
                  <c:v>6.6718829776927613E-2</c:v>
                </c:pt>
                <c:pt idx="40">
                  <c:v>6.6115947141100709E-2</c:v>
                </c:pt>
                <c:pt idx="41">
                  <c:v>2.2674077447840439E-2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F5-5244-8EE1-5ABB916D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563520"/>
        <c:axId val="972577248"/>
      </c:scatterChart>
      <c:valAx>
        <c:axId val="972563520"/>
        <c:scaling>
          <c:orientation val="minMax"/>
          <c:max val="700"/>
          <c:min val="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treatment time [min]</a:t>
                </a:r>
              </a:p>
            </c:rich>
          </c:tx>
          <c:layout>
            <c:manualLayout>
              <c:xMode val="edge"/>
              <c:yMode val="edge"/>
              <c:x val="0.42818647669041376"/>
              <c:y val="0.92780245752862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77248"/>
        <c:crosses val="autoZero"/>
        <c:crossBetween val="midCat"/>
      </c:valAx>
      <c:valAx>
        <c:axId val="972577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produced (R)-PhOl min</a:t>
                </a:r>
                <a:r>
                  <a:rPr lang="en-GB" sz="1600" baseline="30000"/>
                  <a:t>-1</a:t>
                </a:r>
                <a:r>
                  <a:rPr lang="en-GB" sz="1600"/>
                  <a:t> [µmol </a:t>
                </a:r>
                <a:r>
                  <a:rPr lang="en-GB" sz="1600" b="1" i="0" u="none" strike="noStrike" baseline="0">
                    <a:effectLst/>
                  </a:rPr>
                  <a:t>min</a:t>
                </a:r>
                <a:r>
                  <a:rPr lang="en-GB" sz="1600" b="1" i="0" u="none" strike="noStrike" baseline="30000">
                    <a:effectLst/>
                  </a:rPr>
                  <a:t>-1</a:t>
                </a:r>
                <a:r>
                  <a:rPr lang="en-GB" sz="1600"/>
                  <a:t>]</a:t>
                </a:r>
              </a:p>
            </c:rich>
          </c:tx>
          <c:layout>
            <c:manualLayout>
              <c:xMode val="edge"/>
              <c:yMode val="edge"/>
              <c:x val="3.0295807707702578E-2"/>
              <c:y val="0.27487750986573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635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4348720931496"/>
          <c:y val="9.8522229100533168E-2"/>
          <c:w val="0.87102698369600351"/>
          <c:h val="0.75565416391916529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'6400 ppm H2O 5 min exchange'!$O$81:$O$122</c:f>
                <c:numCache>
                  <c:formatCode>General</c:formatCode>
                  <c:ptCount val="42"/>
                  <c:pt idx="0">
                    <c:v>0.40433536027726097</c:v>
                  </c:pt>
                  <c:pt idx="1">
                    <c:v>0.65246444758599953</c:v>
                  </c:pt>
                  <c:pt idx="2">
                    <c:v>0.8171023665692756</c:v>
                  </c:pt>
                  <c:pt idx="3">
                    <c:v>0.75818566003419097</c:v>
                  </c:pt>
                  <c:pt idx="4">
                    <c:v>0.70447298871982866</c:v>
                  </c:pt>
                  <c:pt idx="5">
                    <c:v>0.50057927757009146</c:v>
                  </c:pt>
                  <c:pt idx="6">
                    <c:v>0.73636257666090188</c:v>
                  </c:pt>
                  <c:pt idx="7">
                    <c:v>0.43009359038370043</c:v>
                  </c:pt>
                  <c:pt idx="8">
                    <c:v>0.28036709101848345</c:v>
                  </c:pt>
                  <c:pt idx="9">
                    <c:v>0.14248426048970941</c:v>
                  </c:pt>
                  <c:pt idx="10">
                    <c:v>0.14571057530881504</c:v>
                  </c:pt>
                  <c:pt idx="11">
                    <c:v>0.39070121294553317</c:v>
                  </c:pt>
                  <c:pt idx="12">
                    <c:v>0.83905327389900464</c:v>
                  </c:pt>
                  <c:pt idx="13">
                    <c:v>1.3902435365290238</c:v>
                  </c:pt>
                  <c:pt idx="14">
                    <c:v>1.648317523944737</c:v>
                  </c:pt>
                  <c:pt idx="15">
                    <c:v>2.0992424662334948</c:v>
                  </c:pt>
                  <c:pt idx="16">
                    <c:v>2.4725735267108817</c:v>
                  </c:pt>
                  <c:pt idx="17">
                    <c:v>2.8759051215825444</c:v>
                  </c:pt>
                  <c:pt idx="18">
                    <c:v>2.663688376039488</c:v>
                  </c:pt>
                  <c:pt idx="19">
                    <c:v>2.3489195319242313</c:v>
                  </c:pt>
                  <c:pt idx="20">
                    <c:v>2.0880661033531993</c:v>
                  </c:pt>
                  <c:pt idx="21">
                    <c:v>1.8398329991232316</c:v>
                  </c:pt>
                  <c:pt idx="22">
                    <c:v>1.582471410428802</c:v>
                  </c:pt>
                  <c:pt idx="23">
                    <c:v>1.2860423255270135</c:v>
                  </c:pt>
                  <c:pt idx="24">
                    <c:v>1.406387412332343</c:v>
                  </c:pt>
                  <c:pt idx="25">
                    <c:v>1.3272316877906931</c:v>
                  </c:pt>
                  <c:pt idx="26">
                    <c:v>1.0554216974093862</c:v>
                  </c:pt>
                  <c:pt idx="27">
                    <c:v>0.88520505254272308</c:v>
                  </c:pt>
                  <c:pt idx="28">
                    <c:v>1.1544972832249627</c:v>
                  </c:pt>
                  <c:pt idx="29">
                    <c:v>1.4055997769962758</c:v>
                  </c:pt>
                  <c:pt idx="30">
                    <c:v>1.5529511407693661</c:v>
                  </c:pt>
                  <c:pt idx="31">
                    <c:v>2.4346214135492303</c:v>
                  </c:pt>
                  <c:pt idx="32">
                    <c:v>3.379884174830238</c:v>
                  </c:pt>
                  <c:pt idx="33">
                    <c:v>4.056299060867623</c:v>
                  </c:pt>
                  <c:pt idx="34">
                    <c:v>4.5249784315643637</c:v>
                  </c:pt>
                  <c:pt idx="35">
                    <c:v>5.5462211642409613</c:v>
                  </c:pt>
                  <c:pt idx="36">
                    <c:v>5.9678586817005908</c:v>
                  </c:pt>
                  <c:pt idx="37">
                    <c:v>6.7744621628513215</c:v>
                  </c:pt>
                  <c:pt idx="38">
                    <c:v>7.5612453546773821</c:v>
                  </c:pt>
                  <c:pt idx="39">
                    <c:v>8.5620278013312969</c:v>
                  </c:pt>
                  <c:pt idx="40">
                    <c:v>9.5537670084478066</c:v>
                  </c:pt>
                  <c:pt idx="41">
                    <c:v>9.893878170165415</c:v>
                  </c:pt>
                </c:numCache>
              </c:numRef>
            </c:plus>
            <c:minus>
              <c:numRef>
                <c:f>'6400 ppm H2O 5 min exchange'!$O$81:$O$122</c:f>
                <c:numCache>
                  <c:formatCode>General</c:formatCode>
                  <c:ptCount val="42"/>
                  <c:pt idx="0">
                    <c:v>0.40433536027726097</c:v>
                  </c:pt>
                  <c:pt idx="1">
                    <c:v>0.65246444758599953</c:v>
                  </c:pt>
                  <c:pt idx="2">
                    <c:v>0.8171023665692756</c:v>
                  </c:pt>
                  <c:pt idx="3">
                    <c:v>0.75818566003419097</c:v>
                  </c:pt>
                  <c:pt idx="4">
                    <c:v>0.70447298871982866</c:v>
                  </c:pt>
                  <c:pt idx="5">
                    <c:v>0.50057927757009146</c:v>
                  </c:pt>
                  <c:pt idx="6">
                    <c:v>0.73636257666090188</c:v>
                  </c:pt>
                  <c:pt idx="7">
                    <c:v>0.43009359038370043</c:v>
                  </c:pt>
                  <c:pt idx="8">
                    <c:v>0.28036709101848345</c:v>
                  </c:pt>
                  <c:pt idx="9">
                    <c:v>0.14248426048970941</c:v>
                  </c:pt>
                  <c:pt idx="10">
                    <c:v>0.14571057530881504</c:v>
                  </c:pt>
                  <c:pt idx="11">
                    <c:v>0.39070121294553317</c:v>
                  </c:pt>
                  <c:pt idx="12">
                    <c:v>0.83905327389900464</c:v>
                  </c:pt>
                  <c:pt idx="13">
                    <c:v>1.3902435365290238</c:v>
                  </c:pt>
                  <c:pt idx="14">
                    <c:v>1.648317523944737</c:v>
                  </c:pt>
                  <c:pt idx="15">
                    <c:v>2.0992424662334948</c:v>
                  </c:pt>
                  <c:pt idx="16">
                    <c:v>2.4725735267108817</c:v>
                  </c:pt>
                  <c:pt idx="17">
                    <c:v>2.8759051215825444</c:v>
                  </c:pt>
                  <c:pt idx="18">
                    <c:v>2.663688376039488</c:v>
                  </c:pt>
                  <c:pt idx="19">
                    <c:v>2.3489195319242313</c:v>
                  </c:pt>
                  <c:pt idx="20">
                    <c:v>2.0880661033531993</c:v>
                  </c:pt>
                  <c:pt idx="21">
                    <c:v>1.8398329991232316</c:v>
                  </c:pt>
                  <c:pt idx="22">
                    <c:v>1.582471410428802</c:v>
                  </c:pt>
                  <c:pt idx="23">
                    <c:v>1.2860423255270135</c:v>
                  </c:pt>
                  <c:pt idx="24">
                    <c:v>1.406387412332343</c:v>
                  </c:pt>
                  <c:pt idx="25">
                    <c:v>1.3272316877906931</c:v>
                  </c:pt>
                  <c:pt idx="26">
                    <c:v>1.0554216974093862</c:v>
                  </c:pt>
                  <c:pt idx="27">
                    <c:v>0.88520505254272308</c:v>
                  </c:pt>
                  <c:pt idx="28">
                    <c:v>1.1544972832249627</c:v>
                  </c:pt>
                  <c:pt idx="29">
                    <c:v>1.4055997769962758</c:v>
                  </c:pt>
                  <c:pt idx="30">
                    <c:v>1.5529511407693661</c:v>
                  </c:pt>
                  <c:pt idx="31">
                    <c:v>2.4346214135492303</c:v>
                  </c:pt>
                  <c:pt idx="32">
                    <c:v>3.379884174830238</c:v>
                  </c:pt>
                  <c:pt idx="33">
                    <c:v>4.056299060867623</c:v>
                  </c:pt>
                  <c:pt idx="34">
                    <c:v>4.5249784315643637</c:v>
                  </c:pt>
                  <c:pt idx="35">
                    <c:v>5.5462211642409613</c:v>
                  </c:pt>
                  <c:pt idx="36">
                    <c:v>5.9678586817005908</c:v>
                  </c:pt>
                  <c:pt idx="37">
                    <c:v>6.7744621628513215</c:v>
                  </c:pt>
                  <c:pt idx="38">
                    <c:v>7.5612453546773821</c:v>
                  </c:pt>
                  <c:pt idx="39">
                    <c:v>8.5620278013312969</c:v>
                  </c:pt>
                  <c:pt idx="40">
                    <c:v>9.5537670084478066</c:v>
                  </c:pt>
                  <c:pt idx="41">
                    <c:v>9.893878170165415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'6400 ppm H2O 5 min exchange'!$B$81:$B$122</c:f>
              <c:numCache>
                <c:formatCode>General</c:formatCode>
                <c:ptCount val="42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555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</c:numCache>
            </c:numRef>
          </c:xVal>
          <c:yVal>
            <c:numRef>
              <c:f>'6400 ppm H2O 5 min exchange'!$N$81:$N$122</c:f>
              <c:numCache>
                <c:formatCode>0.000</c:formatCode>
                <c:ptCount val="42"/>
                <c:pt idx="0">
                  <c:v>3.9164886883422936</c:v>
                </c:pt>
                <c:pt idx="1">
                  <c:v>8.2036660177507699</c:v>
                </c:pt>
                <c:pt idx="2">
                  <c:v>12.547214707264921</c:v>
                </c:pt>
                <c:pt idx="3">
                  <c:v>16.347342239159566</c:v>
                </c:pt>
                <c:pt idx="4">
                  <c:v>20.152673806274933</c:v>
                </c:pt>
                <c:pt idx="5">
                  <c:v>23.679614852917922</c:v>
                </c:pt>
                <c:pt idx="6">
                  <c:v>27.110072561960557</c:v>
                </c:pt>
                <c:pt idx="7">
                  <c:v>30.402736602208059</c:v>
                </c:pt>
                <c:pt idx="8">
                  <c:v>33.701375068953958</c:v>
                </c:pt>
                <c:pt idx="9">
                  <c:v>37.005256476453674</c:v>
                </c:pt>
                <c:pt idx="10">
                  <c:v>40.085641913590592</c:v>
                </c:pt>
                <c:pt idx="11">
                  <c:v>43.234738646808651</c:v>
                </c:pt>
                <c:pt idx="12">
                  <c:v>46.316920095857782</c:v>
                </c:pt>
                <c:pt idx="13">
                  <c:v>49.186157873349956</c:v>
                </c:pt>
                <c:pt idx="14">
                  <c:v>52.449309067241757</c:v>
                </c:pt>
                <c:pt idx="15">
                  <c:v>55.205940587484875</c:v>
                </c:pt>
                <c:pt idx="16">
                  <c:v>57.866528345876901</c:v>
                </c:pt>
                <c:pt idx="17">
                  <c:v>60.1851948670148</c:v>
                </c:pt>
                <c:pt idx="18">
                  <c:v>63.537985060416247</c:v>
                </c:pt>
                <c:pt idx="19">
                  <c:v>66.631599455552276</c:v>
                </c:pt>
                <c:pt idx="20">
                  <c:v>69.508367378970149</c:v>
                </c:pt>
                <c:pt idx="21">
                  <c:v>72.544964903933518</c:v>
                </c:pt>
                <c:pt idx="22">
                  <c:v>75.334418593849875</c:v>
                </c:pt>
                <c:pt idx="23">
                  <c:v>78.148157220262078</c:v>
                </c:pt>
                <c:pt idx="24">
                  <c:v>80.579834285894151</c:v>
                </c:pt>
                <c:pt idx="25">
                  <c:v>82.973133174425016</c:v>
                </c:pt>
                <c:pt idx="26">
                  <c:v>84.906398696619306</c:v>
                </c:pt>
                <c:pt idx="27">
                  <c:v>86.676324044177392</c:v>
                </c:pt>
                <c:pt idx="28">
                  <c:v>88.858323049105707</c:v>
                </c:pt>
                <c:pt idx="29">
                  <c:v>91.015246347158609</c:v>
                </c:pt>
                <c:pt idx="30">
                  <c:v>93.147294760357951</c:v>
                </c:pt>
                <c:pt idx="31">
                  <c:v>94.670776956659438</c:v>
                </c:pt>
                <c:pt idx="32">
                  <c:v>95.616039717940453</c:v>
                </c:pt>
                <c:pt idx="33">
                  <c:v>96.292454603977831</c:v>
                </c:pt>
                <c:pt idx="34">
                  <c:v>96.761133974674578</c:v>
                </c:pt>
                <c:pt idx="35">
                  <c:v>97.782376707351176</c:v>
                </c:pt>
                <c:pt idx="36">
                  <c:v>98.204014224810805</c:v>
                </c:pt>
                <c:pt idx="37">
                  <c:v>99.010617705961536</c:v>
                </c:pt>
                <c:pt idx="38">
                  <c:v>99.797400897787597</c:v>
                </c:pt>
                <c:pt idx="39">
                  <c:v>100.79818334444151</c:v>
                </c:pt>
                <c:pt idx="40">
                  <c:v>101.78992255155802</c:v>
                </c:pt>
                <c:pt idx="41">
                  <c:v>102.13003371327562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D7-8A45-9D42-58305E76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563520"/>
        <c:axId val="972577248"/>
      </c:scatterChart>
      <c:valAx>
        <c:axId val="972563520"/>
        <c:scaling>
          <c:orientation val="minMax"/>
          <c:max val="7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treatment time [min]</a:t>
                </a:r>
              </a:p>
            </c:rich>
          </c:tx>
          <c:layout>
            <c:manualLayout>
              <c:xMode val="edge"/>
              <c:yMode val="edge"/>
              <c:x val="0.42818647669041376"/>
              <c:y val="0.92780245752862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77248"/>
        <c:crosses val="autoZero"/>
        <c:crossBetween val="midCat"/>
      </c:valAx>
      <c:valAx>
        <c:axId val="972577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(R)-PhOl [µmol]</a:t>
                </a:r>
              </a:p>
            </c:rich>
          </c:tx>
          <c:layout>
            <c:manualLayout>
              <c:xMode val="edge"/>
              <c:yMode val="edge"/>
              <c:x val="3.0295807707702578E-2"/>
              <c:y val="0.37611879453874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635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4348720931496"/>
          <c:y val="9.8522229100533168E-2"/>
          <c:w val="0.87102698369600351"/>
          <c:h val="0.75565416391916529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'1280 ppm H2O 5 min exchange'!$J$106:$J$152</c:f>
                <c:numCache>
                  <c:formatCode>General</c:formatCode>
                  <c:ptCount val="47"/>
                  <c:pt idx="0">
                    <c:v>5.0763541254039701E-3</c:v>
                  </c:pt>
                  <c:pt idx="1">
                    <c:v>8.382809231434904E-3</c:v>
                  </c:pt>
                  <c:pt idx="2">
                    <c:v>4.0100471900622187E-3</c:v>
                  </c:pt>
                  <c:pt idx="3">
                    <c:v>1.2837296983033153E-3</c:v>
                  </c:pt>
                  <c:pt idx="4">
                    <c:v>6.8045716550972773E-3</c:v>
                  </c:pt>
                  <c:pt idx="5">
                    <c:v>9.9036490125712917E-3</c:v>
                  </c:pt>
                  <c:pt idx="6">
                    <c:v>5.140513275814218E-5</c:v>
                  </c:pt>
                  <c:pt idx="7">
                    <c:v>3.6040228289040688E-3</c:v>
                  </c:pt>
                  <c:pt idx="8">
                    <c:v>4.2263939706126685E-3</c:v>
                  </c:pt>
                  <c:pt idx="9">
                    <c:v>3.3114479578364359E-2</c:v>
                  </c:pt>
                  <c:pt idx="10">
                    <c:v>1.6743123738950691E-2</c:v>
                  </c:pt>
                  <c:pt idx="11">
                    <c:v>3.3083360500229288E-2</c:v>
                  </c:pt>
                  <c:pt idx="12">
                    <c:v>1.9891954845901005E-2</c:v>
                  </c:pt>
                  <c:pt idx="13">
                    <c:v>4.5634010261935018E-2</c:v>
                  </c:pt>
                  <c:pt idx="14">
                    <c:v>1.0394171585780654E-2</c:v>
                  </c:pt>
                  <c:pt idx="15">
                    <c:v>5.6342068719729368E-2</c:v>
                  </c:pt>
                  <c:pt idx="16">
                    <c:v>6.1276020748545906E-3</c:v>
                  </c:pt>
                  <c:pt idx="17">
                    <c:v>1.3257557943201548E-2</c:v>
                  </c:pt>
                  <c:pt idx="18">
                    <c:v>2.4581210900152098E-2</c:v>
                  </c:pt>
                  <c:pt idx="19">
                    <c:v>3.0085770081664538E-2</c:v>
                  </c:pt>
                  <c:pt idx="20">
                    <c:v>5.0895510516407519E-2</c:v>
                  </c:pt>
                  <c:pt idx="21">
                    <c:v>3.6399336727201727E-2</c:v>
                  </c:pt>
                  <c:pt idx="22">
                    <c:v>8.7209741263688384E-3</c:v>
                  </c:pt>
                  <c:pt idx="23">
                    <c:v>2.3746786711797137E-2</c:v>
                  </c:pt>
                  <c:pt idx="24">
                    <c:v>2.7619805681850615E-2</c:v>
                  </c:pt>
                  <c:pt idx="25">
                    <c:v>3.446719667621656E-2</c:v>
                  </c:pt>
                  <c:pt idx="26">
                    <c:v>3.4681635281911684E-2</c:v>
                  </c:pt>
                  <c:pt idx="27">
                    <c:v>3.6817934414839153E-2</c:v>
                  </c:pt>
                  <c:pt idx="28">
                    <c:v>9.32065004279789E-3</c:v>
                  </c:pt>
                  <c:pt idx="29">
                    <c:v>3.0577438495558339E-2</c:v>
                  </c:pt>
                  <c:pt idx="30">
                    <c:v>2.8316517376094679E-2</c:v>
                  </c:pt>
                  <c:pt idx="31">
                    <c:v>2.036760287212994E-2</c:v>
                  </c:pt>
                  <c:pt idx="32">
                    <c:v>1.1381383791849872E-2</c:v>
                  </c:pt>
                  <c:pt idx="33">
                    <c:v>2.0843069807309073E-3</c:v>
                  </c:pt>
                  <c:pt idx="34">
                    <c:v>9.7938068568487607E-3</c:v>
                  </c:pt>
                  <c:pt idx="35">
                    <c:v>5.7125510178701877E-3</c:v>
                  </c:pt>
                  <c:pt idx="36">
                    <c:v>2.0111567749549041E-2</c:v>
                  </c:pt>
                  <c:pt idx="37">
                    <c:v>2.8885339949770484E-2</c:v>
                  </c:pt>
                  <c:pt idx="38">
                    <c:v>3.020916675091596E-2</c:v>
                  </c:pt>
                  <c:pt idx="39">
                    <c:v>4.6895096060248317E-2</c:v>
                  </c:pt>
                  <c:pt idx="40">
                    <c:v>4.8641167357476908E-2</c:v>
                  </c:pt>
                  <c:pt idx="41">
                    <c:v>3.9898920736935982E-2</c:v>
                  </c:pt>
                  <c:pt idx="42">
                    <c:v>4.7999610138820474E-2</c:v>
                  </c:pt>
                  <c:pt idx="43">
                    <c:v>2.3340597794957476E-2</c:v>
                  </c:pt>
                  <c:pt idx="44">
                    <c:v>2.7726126111605343E-2</c:v>
                  </c:pt>
                  <c:pt idx="45">
                    <c:v>2.817422275536546E-2</c:v>
                  </c:pt>
                  <c:pt idx="46">
                    <c:v>2.241579962624083E-2</c:v>
                  </c:pt>
                </c:numCache>
              </c:numRef>
            </c:plus>
            <c:minus>
              <c:numRef>
                <c:f>'1280 ppm H2O 5 min exchange'!$J$106:$J$152</c:f>
                <c:numCache>
                  <c:formatCode>General</c:formatCode>
                  <c:ptCount val="47"/>
                  <c:pt idx="0">
                    <c:v>5.0763541254039701E-3</c:v>
                  </c:pt>
                  <c:pt idx="1">
                    <c:v>8.382809231434904E-3</c:v>
                  </c:pt>
                  <c:pt idx="2">
                    <c:v>4.0100471900622187E-3</c:v>
                  </c:pt>
                  <c:pt idx="3">
                    <c:v>1.2837296983033153E-3</c:v>
                  </c:pt>
                  <c:pt idx="4">
                    <c:v>6.8045716550972773E-3</c:v>
                  </c:pt>
                  <c:pt idx="5">
                    <c:v>9.9036490125712917E-3</c:v>
                  </c:pt>
                  <c:pt idx="6">
                    <c:v>5.140513275814218E-5</c:v>
                  </c:pt>
                  <c:pt idx="7">
                    <c:v>3.6040228289040688E-3</c:v>
                  </c:pt>
                  <c:pt idx="8">
                    <c:v>4.2263939706126685E-3</c:v>
                  </c:pt>
                  <c:pt idx="9">
                    <c:v>3.3114479578364359E-2</c:v>
                  </c:pt>
                  <c:pt idx="10">
                    <c:v>1.6743123738950691E-2</c:v>
                  </c:pt>
                  <c:pt idx="11">
                    <c:v>3.3083360500229288E-2</c:v>
                  </c:pt>
                  <c:pt idx="12">
                    <c:v>1.9891954845901005E-2</c:v>
                  </c:pt>
                  <c:pt idx="13">
                    <c:v>4.5634010261935018E-2</c:v>
                  </c:pt>
                  <c:pt idx="14">
                    <c:v>1.0394171585780654E-2</c:v>
                  </c:pt>
                  <c:pt idx="15">
                    <c:v>5.6342068719729368E-2</c:v>
                  </c:pt>
                  <c:pt idx="16">
                    <c:v>6.1276020748545906E-3</c:v>
                  </c:pt>
                  <c:pt idx="17">
                    <c:v>1.3257557943201548E-2</c:v>
                  </c:pt>
                  <c:pt idx="18">
                    <c:v>2.4581210900152098E-2</c:v>
                  </c:pt>
                  <c:pt idx="19">
                    <c:v>3.0085770081664538E-2</c:v>
                  </c:pt>
                  <c:pt idx="20">
                    <c:v>5.0895510516407519E-2</c:v>
                  </c:pt>
                  <c:pt idx="21">
                    <c:v>3.6399336727201727E-2</c:v>
                  </c:pt>
                  <c:pt idx="22">
                    <c:v>8.7209741263688384E-3</c:v>
                  </c:pt>
                  <c:pt idx="23">
                    <c:v>2.3746786711797137E-2</c:v>
                  </c:pt>
                  <c:pt idx="24">
                    <c:v>2.7619805681850615E-2</c:v>
                  </c:pt>
                  <c:pt idx="25">
                    <c:v>3.446719667621656E-2</c:v>
                  </c:pt>
                  <c:pt idx="26">
                    <c:v>3.4681635281911684E-2</c:v>
                  </c:pt>
                  <c:pt idx="27">
                    <c:v>3.6817934414839153E-2</c:v>
                  </c:pt>
                  <c:pt idx="28">
                    <c:v>9.32065004279789E-3</c:v>
                  </c:pt>
                  <c:pt idx="29">
                    <c:v>3.0577438495558339E-2</c:v>
                  </c:pt>
                  <c:pt idx="30">
                    <c:v>2.8316517376094679E-2</c:v>
                  </c:pt>
                  <c:pt idx="31">
                    <c:v>2.036760287212994E-2</c:v>
                  </c:pt>
                  <c:pt idx="32">
                    <c:v>1.1381383791849872E-2</c:v>
                  </c:pt>
                  <c:pt idx="33">
                    <c:v>2.0843069807309073E-3</c:v>
                  </c:pt>
                  <c:pt idx="34">
                    <c:v>9.7938068568487607E-3</c:v>
                  </c:pt>
                  <c:pt idx="35">
                    <c:v>5.7125510178701877E-3</c:v>
                  </c:pt>
                  <c:pt idx="36">
                    <c:v>2.0111567749549041E-2</c:v>
                  </c:pt>
                  <c:pt idx="37">
                    <c:v>2.8885339949770484E-2</c:v>
                  </c:pt>
                  <c:pt idx="38">
                    <c:v>3.020916675091596E-2</c:v>
                  </c:pt>
                  <c:pt idx="39">
                    <c:v>4.6895096060248317E-2</c:v>
                  </c:pt>
                  <c:pt idx="40">
                    <c:v>4.8641167357476908E-2</c:v>
                  </c:pt>
                  <c:pt idx="41">
                    <c:v>3.9898920736935982E-2</c:v>
                  </c:pt>
                  <c:pt idx="42">
                    <c:v>4.7999610138820474E-2</c:v>
                  </c:pt>
                  <c:pt idx="43">
                    <c:v>2.3340597794957476E-2</c:v>
                  </c:pt>
                  <c:pt idx="44">
                    <c:v>2.7726126111605343E-2</c:v>
                  </c:pt>
                  <c:pt idx="45">
                    <c:v>2.817422275536546E-2</c:v>
                  </c:pt>
                  <c:pt idx="46">
                    <c:v>2.241579962624083E-2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'1280 ppm H2O 5 min exchange'!$B$106:$B$152</c:f>
              <c:numCache>
                <c:formatCode>General</c:formatCode>
                <c:ptCount val="47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555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  <c:pt idx="42">
                  <c:v>645</c:v>
                </c:pt>
                <c:pt idx="43">
                  <c:v>660</c:v>
                </c:pt>
                <c:pt idx="44">
                  <c:v>675</c:v>
                </c:pt>
                <c:pt idx="45">
                  <c:v>690</c:v>
                </c:pt>
                <c:pt idx="46">
                  <c:v>705</c:v>
                </c:pt>
              </c:numCache>
            </c:numRef>
          </c:xVal>
          <c:yVal>
            <c:numRef>
              <c:f>'1280 ppm H2O 5 min exchange'!$I$106:$I$152</c:f>
              <c:numCache>
                <c:formatCode>0.000</c:formatCode>
                <c:ptCount val="47"/>
                <c:pt idx="0">
                  <c:v>0.20179292700597259</c:v>
                </c:pt>
                <c:pt idx="1">
                  <c:v>0.25330119981408489</c:v>
                </c:pt>
                <c:pt idx="2">
                  <c:v>0.2421230500455962</c:v>
                </c:pt>
                <c:pt idx="3">
                  <c:v>0.25649200074847439</c:v>
                </c:pt>
                <c:pt idx="4">
                  <c:v>0.24840369939507378</c:v>
                </c:pt>
                <c:pt idx="5">
                  <c:v>0.22706172038598837</c:v>
                </c:pt>
                <c:pt idx="6">
                  <c:v>0.21560920811523077</c:v>
                </c:pt>
                <c:pt idx="7">
                  <c:v>0.22051670194174605</c:v>
                </c:pt>
                <c:pt idx="8">
                  <c:v>0.22328294687776792</c:v>
                </c:pt>
                <c:pt idx="9">
                  <c:v>0.17372591470096096</c:v>
                </c:pt>
                <c:pt idx="10">
                  <c:v>0.17568283355160691</c:v>
                </c:pt>
                <c:pt idx="11">
                  <c:v>0.1799362159253638</c:v>
                </c:pt>
                <c:pt idx="12">
                  <c:v>0.18172717792773901</c:v>
                </c:pt>
                <c:pt idx="13">
                  <c:v>0.1473171256291087</c:v>
                </c:pt>
                <c:pt idx="14">
                  <c:v>0.20849527006065147</c:v>
                </c:pt>
                <c:pt idx="15">
                  <c:v>0.14406913677305117</c:v>
                </c:pt>
                <c:pt idx="16">
                  <c:v>0.21010212254294208</c:v>
                </c:pt>
                <c:pt idx="17">
                  <c:v>0.21987467777243985</c:v>
                </c:pt>
                <c:pt idx="18">
                  <c:v>0.20744660950155352</c:v>
                </c:pt>
                <c:pt idx="19">
                  <c:v>0.19243233827721673</c:v>
                </c:pt>
                <c:pt idx="20">
                  <c:v>0.13595980934812918</c:v>
                </c:pt>
                <c:pt idx="21">
                  <c:v>0.12871822408630254</c:v>
                </c:pt>
                <c:pt idx="22">
                  <c:v>0.18039718125205439</c:v>
                </c:pt>
                <c:pt idx="23">
                  <c:v>0.19238596952183595</c:v>
                </c:pt>
                <c:pt idx="24">
                  <c:v>0.19256962188991156</c:v>
                </c:pt>
                <c:pt idx="25">
                  <c:v>0.19481997005145557</c:v>
                </c:pt>
                <c:pt idx="26">
                  <c:v>0.19501476616884439</c:v>
                </c:pt>
                <c:pt idx="27">
                  <c:v>0.18889646980622227</c:v>
                </c:pt>
                <c:pt idx="28">
                  <c:v>0.13645160770155579</c:v>
                </c:pt>
                <c:pt idx="29">
                  <c:v>0.18136456773106424</c:v>
                </c:pt>
                <c:pt idx="30">
                  <c:v>0.18159764149178736</c:v>
                </c:pt>
                <c:pt idx="31">
                  <c:v>0.19067844777323745</c:v>
                </c:pt>
                <c:pt idx="32">
                  <c:v>0.15552322184431122</c:v>
                </c:pt>
                <c:pt idx="33">
                  <c:v>0.15292911245946694</c:v>
                </c:pt>
                <c:pt idx="34">
                  <c:v>0.14108583776222711</c:v>
                </c:pt>
                <c:pt idx="35">
                  <c:v>0.14341768430327501</c:v>
                </c:pt>
                <c:pt idx="36">
                  <c:v>0.10759232465012722</c:v>
                </c:pt>
                <c:pt idx="37">
                  <c:v>0.1573299533172878</c:v>
                </c:pt>
                <c:pt idx="38">
                  <c:v>0.15286097804121307</c:v>
                </c:pt>
                <c:pt idx="39">
                  <c:v>0.15759628176009347</c:v>
                </c:pt>
                <c:pt idx="40">
                  <c:v>0.15268374714373534</c:v>
                </c:pt>
                <c:pt idx="41">
                  <c:v>0.1395718292815207</c:v>
                </c:pt>
                <c:pt idx="42">
                  <c:v>0.14180638098860274</c:v>
                </c:pt>
                <c:pt idx="43">
                  <c:v>0.10864693036929682</c:v>
                </c:pt>
                <c:pt idx="44">
                  <c:v>0.10974230587894881</c:v>
                </c:pt>
                <c:pt idx="45">
                  <c:v>4.6015168665838845E-2</c:v>
                </c:pt>
                <c:pt idx="46">
                  <c:v>4.2548177792944654E-2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41-F54C-A019-1D0C96D06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563520"/>
        <c:axId val="972577248"/>
      </c:scatterChart>
      <c:valAx>
        <c:axId val="972563520"/>
        <c:scaling>
          <c:orientation val="minMax"/>
          <c:max val="8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treatment time [min]</a:t>
                </a:r>
              </a:p>
            </c:rich>
          </c:tx>
          <c:layout>
            <c:manualLayout>
              <c:xMode val="edge"/>
              <c:yMode val="edge"/>
              <c:x val="0.42818647669041376"/>
              <c:y val="0.92780245752862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77248"/>
        <c:crosses val="autoZero"/>
        <c:crossBetween val="midCat"/>
      </c:valAx>
      <c:valAx>
        <c:axId val="972577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produced (R)-PhOl min</a:t>
                </a:r>
                <a:r>
                  <a:rPr lang="en-GB" sz="1600" baseline="30000"/>
                  <a:t>-1</a:t>
                </a:r>
                <a:r>
                  <a:rPr lang="en-GB" sz="1600"/>
                  <a:t> [µmol </a:t>
                </a:r>
                <a:r>
                  <a:rPr lang="en-GB" sz="1600" b="1" i="0" u="none" strike="noStrike" baseline="0">
                    <a:effectLst/>
                  </a:rPr>
                  <a:t>min</a:t>
                </a:r>
                <a:r>
                  <a:rPr lang="en-GB" sz="1600" b="1" i="0" u="none" strike="noStrike" baseline="30000">
                    <a:effectLst/>
                  </a:rPr>
                  <a:t>-1</a:t>
                </a:r>
                <a:r>
                  <a:rPr lang="en-GB" sz="1600"/>
                  <a:t>]</a:t>
                </a:r>
              </a:p>
            </c:rich>
          </c:tx>
          <c:layout>
            <c:manualLayout>
              <c:xMode val="edge"/>
              <c:yMode val="edge"/>
              <c:x val="3.0295807707702578E-2"/>
              <c:y val="0.27487750986573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635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4348720931496"/>
          <c:y val="9.8522229100533168E-2"/>
          <c:w val="0.87102698369600351"/>
          <c:h val="0.75565416391916529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'1280 ppm H2O 5 min exchange'!$O$106:$O$147</c:f>
                <c:numCache>
                  <c:formatCode>General</c:formatCode>
                  <c:ptCount val="42"/>
                  <c:pt idx="0">
                    <c:v>7.6145311881059552E-2</c:v>
                  </c:pt>
                  <c:pt idx="1">
                    <c:v>4.9596826590463827E-2</c:v>
                  </c:pt>
                  <c:pt idx="2">
                    <c:v>0.10974753444139651</c:v>
                  </c:pt>
                  <c:pt idx="3">
                    <c:v>0.12900347991594696</c:v>
                  </c:pt>
                  <c:pt idx="4">
                    <c:v>2.6934905089488481E-2</c:v>
                  </c:pt>
                  <c:pt idx="5">
                    <c:v>0.1754896402780588</c:v>
                  </c:pt>
                  <c:pt idx="6">
                    <c:v>0.174718563286687</c:v>
                  </c:pt>
                  <c:pt idx="7">
                    <c:v>0.22877890572024739</c:v>
                  </c:pt>
                  <c:pt idx="8">
                    <c:v>0.29217481527943612</c:v>
                  </c:pt>
                  <c:pt idx="9">
                    <c:v>0.78889200895490319</c:v>
                  </c:pt>
                  <c:pt idx="10">
                    <c:v>1.0400388650391612</c:v>
                  </c:pt>
                  <c:pt idx="11">
                    <c:v>0.54378845753572236</c:v>
                  </c:pt>
                  <c:pt idx="12">
                    <c:v>0.84216778022424066</c:v>
                  </c:pt>
                  <c:pt idx="13">
                    <c:v>1.5266779341532661</c:v>
                  </c:pt>
                  <c:pt idx="14">
                    <c:v>1.3707653603665548</c:v>
                  </c:pt>
                  <c:pt idx="15">
                    <c:v>2.2158963911624951</c:v>
                  </c:pt>
                  <c:pt idx="16">
                    <c:v>2.3078104222853142</c:v>
                  </c:pt>
                  <c:pt idx="17">
                    <c:v>2.1089470531372925</c:v>
                  </c:pt>
                  <c:pt idx="18">
                    <c:v>1.7402288896350093</c:v>
                  </c:pt>
                  <c:pt idx="19">
                    <c:v>1.2889423384100418</c:v>
                  </c:pt>
                  <c:pt idx="20">
                    <c:v>2.0523749961561535</c:v>
                  </c:pt>
                  <c:pt idx="21">
                    <c:v>2.5983650470641777</c:v>
                  </c:pt>
                  <c:pt idx="22">
                    <c:v>2.4675504351686399</c:v>
                  </c:pt>
                  <c:pt idx="23">
                    <c:v>2.1113486344916836</c:v>
                  </c:pt>
                  <c:pt idx="24">
                    <c:v>1.6970515492639251</c:v>
                  </c:pt>
                  <c:pt idx="25">
                    <c:v>1.1800435991206797</c:v>
                  </c:pt>
                  <c:pt idx="26">
                    <c:v>0.65981906989200212</c:v>
                  </c:pt>
                  <c:pt idx="27">
                    <c:v>0.10755005366941361</c:v>
                  </c:pt>
                  <c:pt idx="28">
                    <c:v>0.24735980431137961</c:v>
                  </c:pt>
                  <c:pt idx="29">
                    <c:v>0.2113017731219955</c:v>
                  </c:pt>
                  <c:pt idx="30">
                    <c:v>0.63604953376341911</c:v>
                  </c:pt>
                  <c:pt idx="31">
                    <c:v>0.94156357684536829</c:v>
                  </c:pt>
                  <c:pt idx="32">
                    <c:v>0.77084281996761916</c:v>
                  </c:pt>
                  <c:pt idx="33">
                    <c:v>0.73957821525665679</c:v>
                  </c:pt>
                  <c:pt idx="34">
                    <c:v>0.88648531810938636</c:v>
                  </c:pt>
                  <c:pt idx="35">
                    <c:v>0.80079705284133951</c:v>
                  </c:pt>
                  <c:pt idx="36">
                    <c:v>0.49912353659810549</c:v>
                  </c:pt>
                  <c:pt idx="37">
                    <c:v>0.93240363584465769</c:v>
                  </c:pt>
                  <c:pt idx="38">
                    <c:v>1.3855411371083974</c:v>
                  </c:pt>
                  <c:pt idx="39">
                    <c:v>2.0889675780121237</c:v>
                  </c:pt>
                  <c:pt idx="40">
                    <c:v>2.8185850883742773</c:v>
                  </c:pt>
                  <c:pt idx="41">
                    <c:v>3.4170688994283154</c:v>
                  </c:pt>
                </c:numCache>
              </c:numRef>
            </c:plus>
            <c:minus>
              <c:numRef>
                <c:f>'1280 ppm H2O 5 min exchange'!$O$106:$O$147</c:f>
                <c:numCache>
                  <c:formatCode>General</c:formatCode>
                  <c:ptCount val="42"/>
                  <c:pt idx="0">
                    <c:v>7.6145311881059552E-2</c:v>
                  </c:pt>
                  <c:pt idx="1">
                    <c:v>4.9596826590463827E-2</c:v>
                  </c:pt>
                  <c:pt idx="2">
                    <c:v>0.10974753444139651</c:v>
                  </c:pt>
                  <c:pt idx="3">
                    <c:v>0.12900347991594696</c:v>
                  </c:pt>
                  <c:pt idx="4">
                    <c:v>2.6934905089488481E-2</c:v>
                  </c:pt>
                  <c:pt idx="5">
                    <c:v>0.1754896402780588</c:v>
                  </c:pt>
                  <c:pt idx="6">
                    <c:v>0.174718563286687</c:v>
                  </c:pt>
                  <c:pt idx="7">
                    <c:v>0.22877890572024739</c:v>
                  </c:pt>
                  <c:pt idx="8">
                    <c:v>0.29217481527943612</c:v>
                  </c:pt>
                  <c:pt idx="9">
                    <c:v>0.78889200895490319</c:v>
                  </c:pt>
                  <c:pt idx="10">
                    <c:v>1.0400388650391612</c:v>
                  </c:pt>
                  <c:pt idx="11">
                    <c:v>0.54378845753572236</c:v>
                  </c:pt>
                  <c:pt idx="12">
                    <c:v>0.84216778022424066</c:v>
                  </c:pt>
                  <c:pt idx="13">
                    <c:v>1.5266779341532661</c:v>
                  </c:pt>
                  <c:pt idx="14">
                    <c:v>1.3707653603665548</c:v>
                  </c:pt>
                  <c:pt idx="15">
                    <c:v>2.2158963911624951</c:v>
                  </c:pt>
                  <c:pt idx="16">
                    <c:v>2.3078104222853142</c:v>
                  </c:pt>
                  <c:pt idx="17">
                    <c:v>2.1089470531372925</c:v>
                  </c:pt>
                  <c:pt idx="18">
                    <c:v>1.7402288896350093</c:v>
                  </c:pt>
                  <c:pt idx="19">
                    <c:v>1.2889423384100418</c:v>
                  </c:pt>
                  <c:pt idx="20">
                    <c:v>2.0523749961561535</c:v>
                  </c:pt>
                  <c:pt idx="21">
                    <c:v>2.5983650470641777</c:v>
                  </c:pt>
                  <c:pt idx="22">
                    <c:v>2.4675504351686399</c:v>
                  </c:pt>
                  <c:pt idx="23">
                    <c:v>2.1113486344916836</c:v>
                  </c:pt>
                  <c:pt idx="24">
                    <c:v>1.6970515492639251</c:v>
                  </c:pt>
                  <c:pt idx="25">
                    <c:v>1.1800435991206797</c:v>
                  </c:pt>
                  <c:pt idx="26">
                    <c:v>0.65981906989200212</c:v>
                  </c:pt>
                  <c:pt idx="27">
                    <c:v>0.10755005366941361</c:v>
                  </c:pt>
                  <c:pt idx="28">
                    <c:v>0.24735980431137961</c:v>
                  </c:pt>
                  <c:pt idx="29">
                    <c:v>0.2113017731219955</c:v>
                  </c:pt>
                  <c:pt idx="30">
                    <c:v>0.63604953376341911</c:v>
                  </c:pt>
                  <c:pt idx="31">
                    <c:v>0.94156357684536829</c:v>
                  </c:pt>
                  <c:pt idx="32">
                    <c:v>0.77084281996761916</c:v>
                  </c:pt>
                  <c:pt idx="33">
                    <c:v>0.73957821525665679</c:v>
                  </c:pt>
                  <c:pt idx="34">
                    <c:v>0.88648531810938636</c:v>
                  </c:pt>
                  <c:pt idx="35">
                    <c:v>0.80079705284133951</c:v>
                  </c:pt>
                  <c:pt idx="36">
                    <c:v>0.49912353659810549</c:v>
                  </c:pt>
                  <c:pt idx="37">
                    <c:v>0.93240363584465769</c:v>
                  </c:pt>
                  <c:pt idx="38">
                    <c:v>1.3855411371083974</c:v>
                  </c:pt>
                  <c:pt idx="39">
                    <c:v>2.0889675780121237</c:v>
                  </c:pt>
                  <c:pt idx="40">
                    <c:v>2.8185850883742773</c:v>
                  </c:pt>
                  <c:pt idx="41">
                    <c:v>3.4170688994283154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'1280 ppm H2O 5 min exchange'!$B$106:$B$147</c:f>
              <c:numCache>
                <c:formatCode>General</c:formatCode>
                <c:ptCount val="42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555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</c:numCache>
            </c:numRef>
          </c:xVal>
          <c:yVal>
            <c:numRef>
              <c:f>'1280 ppm H2O 5 min exchange'!$N$106:$N$147</c:f>
              <c:numCache>
                <c:formatCode>0.000</c:formatCode>
                <c:ptCount val="42"/>
                <c:pt idx="0">
                  <c:v>3.0268939050895889</c:v>
                </c:pt>
                <c:pt idx="1">
                  <c:v>6.8264119023008627</c:v>
                </c:pt>
                <c:pt idx="2">
                  <c:v>10.458257652984805</c:v>
                </c:pt>
                <c:pt idx="3">
                  <c:v>14.305637664211922</c:v>
                </c:pt>
                <c:pt idx="4">
                  <c:v>18.031693155138029</c:v>
                </c:pt>
                <c:pt idx="5">
                  <c:v>21.437618960927853</c:v>
                </c:pt>
                <c:pt idx="6">
                  <c:v>24.671757082656313</c:v>
                </c:pt>
                <c:pt idx="7">
                  <c:v>27.979507611782505</c:v>
                </c:pt>
                <c:pt idx="8">
                  <c:v>31.328751814949023</c:v>
                </c:pt>
                <c:pt idx="9">
                  <c:v>33.934640535463437</c:v>
                </c:pt>
                <c:pt idx="10">
                  <c:v>36.569883038737544</c:v>
                </c:pt>
                <c:pt idx="11">
                  <c:v>39.268926277617993</c:v>
                </c:pt>
                <c:pt idx="12">
                  <c:v>41.994833946534087</c:v>
                </c:pt>
                <c:pt idx="13">
                  <c:v>44.204590830970716</c:v>
                </c:pt>
                <c:pt idx="14">
                  <c:v>47.332019881880484</c:v>
                </c:pt>
                <c:pt idx="15">
                  <c:v>49.493056933476254</c:v>
                </c:pt>
                <c:pt idx="16">
                  <c:v>52.644588771620384</c:v>
                </c:pt>
                <c:pt idx="17">
                  <c:v>55.942708938206984</c:v>
                </c:pt>
                <c:pt idx="18">
                  <c:v>59.054408080730283</c:v>
                </c:pt>
                <c:pt idx="19">
                  <c:v>61.940893154888542</c:v>
                </c:pt>
                <c:pt idx="20">
                  <c:v>63.980290295110471</c:v>
                </c:pt>
                <c:pt idx="21">
                  <c:v>65.911063656405005</c:v>
                </c:pt>
                <c:pt idx="22">
                  <c:v>68.617021375185828</c:v>
                </c:pt>
                <c:pt idx="23">
                  <c:v>71.502810918013353</c:v>
                </c:pt>
                <c:pt idx="24">
                  <c:v>74.391355246362025</c:v>
                </c:pt>
                <c:pt idx="25">
                  <c:v>77.313654797133864</c:v>
                </c:pt>
                <c:pt idx="26">
                  <c:v>80.238876289666536</c:v>
                </c:pt>
                <c:pt idx="27">
                  <c:v>83.072323336759865</c:v>
                </c:pt>
                <c:pt idx="28">
                  <c:v>85.119097452283199</c:v>
                </c:pt>
                <c:pt idx="29">
                  <c:v>87.839565968249161</c:v>
                </c:pt>
                <c:pt idx="30">
                  <c:v>90.563530590625987</c:v>
                </c:pt>
                <c:pt idx="31">
                  <c:v>93.423707307224547</c:v>
                </c:pt>
                <c:pt idx="32">
                  <c:v>95.756555634889224</c:v>
                </c:pt>
                <c:pt idx="33">
                  <c:v>98.050492321781221</c:v>
                </c:pt>
                <c:pt idx="34">
                  <c:v>100.16677988821462</c:v>
                </c:pt>
                <c:pt idx="35">
                  <c:v>102.31804515276374</c:v>
                </c:pt>
                <c:pt idx="36">
                  <c:v>103.93193002251566</c:v>
                </c:pt>
                <c:pt idx="37">
                  <c:v>106.29187932227498</c:v>
                </c:pt>
                <c:pt idx="38">
                  <c:v>108.58479399289317</c:v>
                </c:pt>
                <c:pt idx="39">
                  <c:v>110.94873821929457</c:v>
                </c:pt>
                <c:pt idx="40">
                  <c:v>113.2389944264506</c:v>
                </c:pt>
                <c:pt idx="41">
                  <c:v>115.33257186567342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A5-B542-A2BA-6CD8AC358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563520"/>
        <c:axId val="972577248"/>
      </c:scatterChart>
      <c:valAx>
        <c:axId val="972563520"/>
        <c:scaling>
          <c:orientation val="minMax"/>
          <c:max val="7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treatment time [min]</a:t>
                </a:r>
              </a:p>
            </c:rich>
          </c:tx>
          <c:layout>
            <c:manualLayout>
              <c:xMode val="edge"/>
              <c:yMode val="edge"/>
              <c:x val="0.42818647669041376"/>
              <c:y val="0.92780245752862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77248"/>
        <c:crosses val="autoZero"/>
        <c:crossBetween val="midCat"/>
      </c:valAx>
      <c:valAx>
        <c:axId val="972577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(R)-PhOl [µmol]</a:t>
                </a:r>
              </a:p>
            </c:rich>
          </c:tx>
          <c:layout>
            <c:manualLayout>
              <c:xMode val="edge"/>
              <c:yMode val="edge"/>
              <c:x val="3.0295807707702578E-2"/>
              <c:y val="0.37611879453874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5635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641402</xdr:colOff>
      <xdr:row>0</xdr:row>
      <xdr:rowOff>133015</xdr:rowOff>
    </xdr:from>
    <xdr:to>
      <xdr:col>29</xdr:col>
      <xdr:colOff>166546</xdr:colOff>
      <xdr:row>37</xdr:row>
      <xdr:rowOff>70128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B1DEEEE-DA78-394E-9CF8-A90AF798E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700048</xdr:colOff>
      <xdr:row>38</xdr:row>
      <xdr:rowOff>149222</xdr:rowOff>
    </xdr:from>
    <xdr:to>
      <xdr:col>29</xdr:col>
      <xdr:colOff>238864</xdr:colOff>
      <xdr:row>75</xdr:row>
      <xdr:rowOff>107049</xdr:rowOff>
    </xdr:to>
    <xdr:graphicFrame macro="">
      <xdr:nvGraphicFramePr>
        <xdr:cNvPr id="3" name="Diagramm 4">
          <a:extLst>
            <a:ext uri="{FF2B5EF4-FFF2-40B4-BE49-F238E27FC236}">
              <a16:creationId xmlns:a16="http://schemas.microsoft.com/office/drawing/2014/main" id="{0676968F-502E-4D4F-B1B7-2875B3D61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258347</xdr:colOff>
      <xdr:row>0</xdr:row>
      <xdr:rowOff>87819</xdr:rowOff>
    </xdr:from>
    <xdr:to>
      <xdr:col>25</xdr:col>
      <xdr:colOff>614809</xdr:colOff>
      <xdr:row>37</xdr:row>
      <xdr:rowOff>6569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2CD9A-4C60-194E-85FE-6AC6725A1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144097</xdr:colOff>
      <xdr:row>37</xdr:row>
      <xdr:rowOff>30010</xdr:rowOff>
    </xdr:from>
    <xdr:to>
      <xdr:col>23</xdr:col>
      <xdr:colOff>621919</xdr:colOff>
      <xdr:row>73</xdr:row>
      <xdr:rowOff>192904</xdr:rowOff>
    </xdr:to>
    <xdr:graphicFrame macro="">
      <xdr:nvGraphicFramePr>
        <xdr:cNvPr id="3" name="Diagramm 4">
          <a:extLst>
            <a:ext uri="{FF2B5EF4-FFF2-40B4-BE49-F238E27FC236}">
              <a16:creationId xmlns:a16="http://schemas.microsoft.com/office/drawing/2014/main" id="{78584B46-5876-0542-9062-97BAD1681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126967</xdr:colOff>
      <xdr:row>0</xdr:row>
      <xdr:rowOff>58624</xdr:rowOff>
    </xdr:from>
    <xdr:to>
      <xdr:col>23</xdr:col>
      <xdr:colOff>614809</xdr:colOff>
      <xdr:row>36</xdr:row>
      <xdr:rowOff>181742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60F4B86-3AC6-954A-B3AD-385171E27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144097</xdr:colOff>
      <xdr:row>37</xdr:row>
      <xdr:rowOff>30010</xdr:rowOff>
    </xdr:from>
    <xdr:to>
      <xdr:col>23</xdr:col>
      <xdr:colOff>621919</xdr:colOff>
      <xdr:row>73</xdr:row>
      <xdr:rowOff>192904</xdr:rowOff>
    </xdr:to>
    <xdr:graphicFrame macro="">
      <xdr:nvGraphicFramePr>
        <xdr:cNvPr id="3" name="Diagramm 4">
          <a:extLst>
            <a:ext uri="{FF2B5EF4-FFF2-40B4-BE49-F238E27FC236}">
              <a16:creationId xmlns:a16="http://schemas.microsoft.com/office/drawing/2014/main" id="{DC7957D8-8427-3847-909B-94CFD7FB6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mbi/Desktop/PhD_Everything/Ergebnisse/Biokatalyse/CPJ/AaeUPO/long%20term%20experiment/Vorversuche/100%25%20bubbler/GCAuswertung_100bubbl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ikroben-server/Bandow%20Lab%20Users/Tim%20Dirks/PhD/PhD/PhD_Everything/Ergebnisse/Biokatalyse/CPJ/AaeUPO/long%20term%20experiment/Vorversuche/100%25%20bubbler/2.%20Replikat/10%20min%20exchange/GCAuswertung_10.xlsx" TargetMode="External"/><Relationship Id="rId1" Type="http://schemas.openxmlformats.org/officeDocument/2006/relationships/externalLinkPath" Target="/Volumes/mikroben-server/Bandow%20Lab%20Users/Tim%20Dirks/PhD/PhD/PhD_Everything/Ergebnisse/Biokatalyse/CPJ/AaeUPO/long%20term%20experiment/Vorversuche/100%25%20bubbler/2.%20Replikat/10%20min%20exchange/GCAuswertung_1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ikroben-server/Bandow%20Lab%20Users/Tim%20Dirks/PhD/PhD/PhD_Everything/Ergebnisse/Biokatalyse/CPJ/AaeUPO/long%20term%20experiment/Vorversuche/100%25%20bubbler/2.%20Replikat/10%20min%20exchange/GCAuswertung_5.xlsx" TargetMode="External"/><Relationship Id="rId1" Type="http://schemas.openxmlformats.org/officeDocument/2006/relationships/externalLinkPath" Target="/Volumes/mikroben-server/Bandow%20Lab%20Users/Tim%20Dirks/PhD/PhD/PhD_Everything/Ergebnisse/Biokatalyse/CPJ/AaeUPO/long%20term%20experiment/Vorversuche/100%25%20bubbler/2.%20Replikat/10%20min%20exchange/GCAuswertung_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ikroben-server/Bandow%20Lab%20Users/Tim%20Dirks/PhD/PhD/PhD_Everything/Ergebnisse/Biokatalyse/CPJ/AaeUPO/long%20term%20experiment/Vorversuche/20%25%20bubbler/2.%20Replikat/GCAuswertung_5_20%25.xlsx" TargetMode="External"/><Relationship Id="rId1" Type="http://schemas.openxmlformats.org/officeDocument/2006/relationships/externalLinkPath" Target="/Volumes/mikroben-server/Bandow%20Lab%20Users/Tim%20Dirks/PhD/PhD/PhD_Everything/Ergebnisse/Biokatalyse/CPJ/AaeUPO/long%20term%20experiment/Vorversuche/20%25%20bubbler/2.%20Replikat/GCAuswertung_5_20%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mbi/Desktop/PhD_Everything/Ergebnisse/Biokatalyse/CPJ/AaeUPO/long%20term%20experiment/Vorversuche/20%25%20bubbler/GCAuswertung_20bubb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% bubbler 10 min exchange"/>
      <sheetName val="100% bubbler 5 min exchange"/>
      <sheetName val="Auswertung amino 80 AaeUPO"/>
      <sheetName val="bead loading"/>
    </sheetNames>
    <sheetDataSet>
      <sheetData sheetId="0"/>
      <sheetData sheetId="1"/>
      <sheetData sheetId="2">
        <row r="1">
          <cell r="A1" t="str">
            <v>R1</v>
          </cell>
          <cell r="B1" t="str">
            <v>R-Phol</v>
          </cell>
          <cell r="C1" t="str">
            <v>IS</v>
          </cell>
          <cell r="D1" t="str">
            <v>Normalized</v>
          </cell>
          <cell r="E1" t="str">
            <v>R-PhOl</v>
          </cell>
          <cell r="F1" t="str">
            <v>produced product/30 min [µmol]</v>
          </cell>
          <cell r="G1" t="str">
            <v>produced product [µmol]</v>
          </cell>
          <cell r="H1">
            <v>72.435834683566085</v>
          </cell>
          <cell r="I1" t="str">
            <v>produced product/min</v>
          </cell>
        </row>
        <row r="2">
          <cell r="A2">
            <v>30</v>
          </cell>
          <cell r="B2">
            <v>70032</v>
          </cell>
          <cell r="C2">
            <v>362638</v>
          </cell>
          <cell r="D2">
            <v>0.19311820603466817</v>
          </cell>
          <cell r="E2">
            <v>0.67429541213222133</v>
          </cell>
          <cell r="F2">
            <v>10.114431181983319</v>
          </cell>
          <cell r="G2" t="str">
            <v>TTN</v>
          </cell>
          <cell r="I2">
            <v>0.33714770606611061</v>
          </cell>
        </row>
        <row r="3">
          <cell r="A3">
            <v>60</v>
          </cell>
          <cell r="B3">
            <v>63008</v>
          </cell>
          <cell r="C3">
            <v>358663</v>
          </cell>
          <cell r="D3">
            <v>0.17567465838405411</v>
          </cell>
          <cell r="E3">
            <v>0.61338917033538443</v>
          </cell>
          <cell r="F3">
            <v>9.2008375550307662</v>
          </cell>
          <cell r="I3">
            <v>0.30669458516769221</v>
          </cell>
        </row>
        <row r="4">
          <cell r="A4">
            <v>90</v>
          </cell>
          <cell r="B4">
            <v>60813</v>
          </cell>
          <cell r="C4">
            <v>357288</v>
          </cell>
          <cell r="D4">
            <v>0.17020722778262914</v>
          </cell>
          <cell r="E4">
            <v>0.59429897968795098</v>
          </cell>
          <cell r="F4">
            <v>8.9144846953192651</v>
          </cell>
          <cell r="I4">
            <v>0.29714948984397549</v>
          </cell>
        </row>
        <row r="5">
          <cell r="A5">
            <v>120</v>
          </cell>
          <cell r="B5">
            <v>66851</v>
          </cell>
          <cell r="C5">
            <v>383343</v>
          </cell>
          <cell r="D5">
            <v>0.17438951539482916</v>
          </cell>
          <cell r="E5">
            <v>0.60890193922775548</v>
          </cell>
          <cell r="F5">
            <v>9.1335290884163314</v>
          </cell>
          <cell r="I5">
            <v>0.30445096961387769</v>
          </cell>
        </row>
        <row r="6">
          <cell r="A6">
            <v>150</v>
          </cell>
          <cell r="B6">
            <v>54450</v>
          </cell>
          <cell r="C6">
            <v>366061</v>
          </cell>
          <cell r="D6">
            <v>0.14874570085313649</v>
          </cell>
          <cell r="E6">
            <v>0.51936348063245985</v>
          </cell>
          <cell r="F6">
            <v>7.7904522094868973</v>
          </cell>
          <cell r="I6">
            <v>0.25968174031622993</v>
          </cell>
        </row>
        <row r="7">
          <cell r="A7">
            <v>180</v>
          </cell>
          <cell r="B7">
            <v>45875</v>
          </cell>
          <cell r="C7">
            <v>365852</v>
          </cell>
          <cell r="D7">
            <v>0.12539223511146583</v>
          </cell>
          <cell r="E7">
            <v>0.43782204997020191</v>
          </cell>
          <cell r="F7">
            <v>6.5673307495530278</v>
          </cell>
          <cell r="I7">
            <v>0.21891102498510093</v>
          </cell>
        </row>
        <row r="8">
          <cell r="A8">
            <v>210</v>
          </cell>
          <cell r="B8">
            <v>34699</v>
          </cell>
          <cell r="C8">
            <v>365157</v>
          </cell>
          <cell r="D8">
            <v>9.5024879709275742E-2</v>
          </cell>
          <cell r="E8">
            <v>0.33179078110780635</v>
          </cell>
          <cell r="F8">
            <v>4.976861716617095</v>
          </cell>
          <cell r="I8">
            <v>0.16589539055390318</v>
          </cell>
        </row>
        <row r="9">
          <cell r="A9">
            <v>240</v>
          </cell>
          <cell r="B9">
            <v>33675</v>
          </cell>
          <cell r="C9">
            <v>363783</v>
          </cell>
          <cell r="D9">
            <v>9.2568921582371913E-2</v>
          </cell>
          <cell r="E9">
            <v>0.32321550831833767</v>
          </cell>
          <cell r="F9">
            <v>4.8482326247750649</v>
          </cell>
          <cell r="I9">
            <v>0.16160775415916884</v>
          </cell>
        </row>
        <row r="10">
          <cell r="A10">
            <v>270</v>
          </cell>
          <cell r="B10">
            <v>29831</v>
          </cell>
          <cell r="C10">
            <v>365421</v>
          </cell>
          <cell r="D10">
            <v>8.1634607753796301E-2</v>
          </cell>
          <cell r="E10">
            <v>0.28503703824649546</v>
          </cell>
          <cell r="F10">
            <v>4.2755555736974316</v>
          </cell>
          <cell r="I10">
            <v>0.14251851912324773</v>
          </cell>
        </row>
        <row r="11">
          <cell r="A11">
            <v>300</v>
          </cell>
          <cell r="B11">
            <v>20692</v>
          </cell>
          <cell r="C11">
            <v>364411</v>
          </cell>
          <cell r="D11">
            <v>5.6782040059163964E-2</v>
          </cell>
          <cell r="E11">
            <v>0.1982613130557401</v>
          </cell>
          <cell r="F11">
            <v>2.9739196958361012</v>
          </cell>
          <cell r="I11">
            <v>9.9130656527870037E-2</v>
          </cell>
        </row>
        <row r="12">
          <cell r="A12">
            <v>330</v>
          </cell>
          <cell r="B12">
            <v>13953</v>
          </cell>
          <cell r="C12">
            <v>360450</v>
          </cell>
          <cell r="D12">
            <v>3.8709945900957138E-2</v>
          </cell>
          <cell r="E12">
            <v>0.13516042563183359</v>
          </cell>
          <cell r="F12">
            <v>2.0274063844775037</v>
          </cell>
          <cell r="I12">
            <v>6.7580212815916793E-2</v>
          </cell>
        </row>
        <row r="13">
          <cell r="A13">
            <v>360</v>
          </cell>
          <cell r="B13">
            <v>11179</v>
          </cell>
          <cell r="C13">
            <v>363030</v>
          </cell>
          <cell r="D13">
            <v>3.0793598325207283E-2</v>
          </cell>
          <cell r="E13">
            <v>0.10751954722488577</v>
          </cell>
          <cell r="F13">
            <v>1.6127932083732865</v>
          </cell>
          <cell r="I13">
            <v>5.3759773612442885E-2</v>
          </cell>
        </row>
        <row r="17">
          <cell r="B17">
            <v>31532</v>
          </cell>
          <cell r="C17">
            <v>382211</v>
          </cell>
          <cell r="D17">
            <v>8.2498933834975974E-2</v>
          </cell>
          <cell r="E17">
            <v>0.28805493657463677</v>
          </cell>
          <cell r="F17">
            <v>4.320824048619551</v>
          </cell>
        </row>
        <row r="18">
          <cell r="B18">
            <v>32943</v>
          </cell>
          <cell r="C18">
            <v>380430</v>
          </cell>
          <cell r="D18">
            <v>8.659411718318745E-2</v>
          </cell>
          <cell r="E18">
            <v>0.30235376111448131</v>
          </cell>
          <cell r="F18">
            <v>4.5353064167172192</v>
          </cell>
        </row>
        <row r="19">
          <cell r="B19">
            <v>32662</v>
          </cell>
          <cell r="C19">
            <v>379454</v>
          </cell>
          <cell r="D19">
            <v>8.6076309644910851E-2</v>
          </cell>
          <cell r="E19">
            <v>0.30054577389982839</v>
          </cell>
          <cell r="F19">
            <v>4.508186608497426</v>
          </cell>
        </row>
        <row r="20">
          <cell r="B20">
            <v>26825</v>
          </cell>
          <cell r="C20">
            <v>375531</v>
          </cell>
          <cell r="D20">
            <v>7.1432185358865183E-2</v>
          </cell>
          <cell r="E20">
            <v>0.24941405502397063</v>
          </cell>
          <cell r="F20">
            <v>3.7412108253595591</v>
          </cell>
        </row>
        <row r="21">
          <cell r="B21">
            <v>27158</v>
          </cell>
          <cell r="C21">
            <v>379138</v>
          </cell>
          <cell r="D21">
            <v>7.1630910117160509E-2</v>
          </cell>
          <cell r="E21">
            <v>0.25010792638673363</v>
          </cell>
          <cell r="F21">
            <v>3.7516188958010042</v>
          </cell>
        </row>
        <row r="22">
          <cell r="B22">
            <v>24072</v>
          </cell>
          <cell r="C22">
            <v>379397</v>
          </cell>
          <cell r="D22">
            <v>6.3448050459017857E-2</v>
          </cell>
          <cell r="E22">
            <v>0.22153648903288359</v>
          </cell>
          <cell r="F22">
            <v>3.3230473354932535</v>
          </cell>
        </row>
        <row r="23">
          <cell r="B23">
            <v>26653</v>
          </cell>
          <cell r="C23">
            <v>380753</v>
          </cell>
          <cell r="D23">
            <v>7.0000761648627854E-2</v>
          </cell>
          <cell r="E23">
            <v>0.24441606720889614</v>
          </cell>
          <cell r="F23">
            <v>3.6662410081334418</v>
          </cell>
        </row>
        <row r="24">
          <cell r="B24">
            <v>21550</v>
          </cell>
          <cell r="C24">
            <v>377936</v>
          </cell>
          <cell r="D24">
            <v>5.7020236230472886E-2</v>
          </cell>
          <cell r="E24">
            <v>0.19909300359801987</v>
          </cell>
          <cell r="F24">
            <v>2.9863950539702979</v>
          </cell>
        </row>
        <row r="25">
          <cell r="B25">
            <v>22561</v>
          </cell>
          <cell r="C25">
            <v>375246</v>
          </cell>
          <cell r="D25">
            <v>6.0123225830521841E-2</v>
          </cell>
          <cell r="E25">
            <v>0.20992746449204555</v>
          </cell>
          <cell r="F25">
            <v>3.1489119673806827</v>
          </cell>
        </row>
        <row r="26">
          <cell r="B26">
            <v>22834</v>
          </cell>
          <cell r="C26">
            <v>377737</v>
          </cell>
          <cell r="D26">
            <v>6.0449466162965239E-2</v>
          </cell>
          <cell r="E26">
            <v>0.21106657179806299</v>
          </cell>
          <cell r="F26">
            <v>3.1659985769709449</v>
          </cell>
        </row>
        <row r="27">
          <cell r="B27">
            <v>20105</v>
          </cell>
          <cell r="C27">
            <v>377118</v>
          </cell>
          <cell r="D27">
            <v>5.3312225881554313E-2</v>
          </cell>
          <cell r="E27">
            <v>0.18614604008922597</v>
          </cell>
          <cell r="F27">
            <v>2.792190601338389</v>
          </cell>
        </row>
        <row r="28">
          <cell r="B28">
            <v>20799</v>
          </cell>
          <cell r="C28">
            <v>375101</v>
          </cell>
          <cell r="D28">
            <v>5.544906571829987E-2</v>
          </cell>
          <cell r="E28">
            <v>0.19360707303875654</v>
          </cell>
          <cell r="F28">
            <v>2.9041060955813478</v>
          </cell>
        </row>
        <row r="29">
          <cell r="B29">
            <v>18916</v>
          </cell>
          <cell r="C29">
            <v>376149</v>
          </cell>
          <cell r="D29">
            <v>5.0288582450039747E-2</v>
          </cell>
          <cell r="E29">
            <v>0.17558862587304383</v>
          </cell>
          <cell r="F29">
            <v>2.6338293880956574</v>
          </cell>
        </row>
        <row r="30">
          <cell r="B30">
            <v>16772</v>
          </cell>
          <cell r="C30">
            <v>378949</v>
          </cell>
          <cell r="D30">
            <v>4.4259253883768002E-2</v>
          </cell>
          <cell r="E30">
            <v>0.15453650099081007</v>
          </cell>
          <cell r="F30">
            <v>2.3180475148621511</v>
          </cell>
        </row>
        <row r="31">
          <cell r="B31">
            <v>21696</v>
          </cell>
          <cell r="C31">
            <v>378131</v>
          </cell>
          <cell r="D31">
            <v>5.7376940795650186E-2</v>
          </cell>
          <cell r="E31">
            <v>0.20033848043173949</v>
          </cell>
          <cell r="F31">
            <v>3.0050772064760918</v>
          </cell>
        </row>
        <row r="32">
          <cell r="B32">
            <v>16436</v>
          </cell>
          <cell r="C32">
            <v>373345</v>
          </cell>
          <cell r="D32">
            <v>4.402362426174182E-2</v>
          </cell>
          <cell r="E32">
            <v>0.15371377186362367</v>
          </cell>
          <cell r="F32">
            <v>2.3057065779543549</v>
          </cell>
        </row>
        <row r="33">
          <cell r="B33">
            <v>16461</v>
          </cell>
          <cell r="C33">
            <v>376929</v>
          </cell>
          <cell r="D33">
            <v>4.3671354552183565E-2</v>
          </cell>
          <cell r="E33">
            <v>0.15248377986097614</v>
          </cell>
          <cell r="F33">
            <v>2.2872566979146418</v>
          </cell>
        </row>
        <row r="34">
          <cell r="B34">
            <v>13756</v>
          </cell>
          <cell r="C34">
            <v>376154</v>
          </cell>
          <cell r="D34">
            <v>3.6570128192176608E-2</v>
          </cell>
          <cell r="E34">
            <v>0.12768899508441553</v>
          </cell>
          <cell r="F34">
            <v>1.9153349262662329</v>
          </cell>
        </row>
        <row r="35">
          <cell r="B35">
            <v>25604</v>
          </cell>
          <cell r="C35">
            <v>376154</v>
          </cell>
          <cell r="D35">
            <v>6.8067865820913773E-2</v>
          </cell>
          <cell r="E35">
            <v>0.2376671292629671</v>
          </cell>
          <cell r="F35">
            <v>3.565006938944506</v>
          </cell>
        </row>
        <row r="36">
          <cell r="B36">
            <v>25355</v>
          </cell>
          <cell r="C36">
            <v>389613</v>
          </cell>
          <cell r="D36">
            <v>6.5077397314771329E-2</v>
          </cell>
          <cell r="E36">
            <v>0.22722554928341945</v>
          </cell>
          <cell r="F36">
            <v>3.4083832392512914</v>
          </cell>
        </row>
        <row r="37">
          <cell r="B37">
            <v>22536</v>
          </cell>
          <cell r="C37">
            <v>376179</v>
          </cell>
          <cell r="D37">
            <v>5.9907650347308064E-2</v>
          </cell>
          <cell r="E37">
            <v>0.20917475679926001</v>
          </cell>
          <cell r="F37">
            <v>3.1376213519889</v>
          </cell>
        </row>
        <row r="38">
          <cell r="B38">
            <v>23462</v>
          </cell>
          <cell r="C38">
            <v>374085</v>
          </cell>
          <cell r="D38">
            <v>6.2718366146731361E-2</v>
          </cell>
          <cell r="E38">
            <v>0.21898870861288883</v>
          </cell>
          <cell r="F38">
            <v>3.2848306291933325</v>
          </cell>
        </row>
        <row r="39">
          <cell r="B39">
            <v>27511</v>
          </cell>
          <cell r="C39">
            <v>472910</v>
          </cell>
          <cell r="D39">
            <v>5.8173859719608381E-2</v>
          </cell>
          <cell r="E39">
            <v>0.20312101857405163</v>
          </cell>
          <cell r="F39">
            <v>3.0468152786107741</v>
          </cell>
        </row>
        <row r="40">
          <cell r="B40">
            <v>22789</v>
          </cell>
          <cell r="C40">
            <v>383760</v>
          </cell>
          <cell r="D40">
            <v>5.9383468834688348E-2</v>
          </cell>
          <cell r="E40">
            <v>0.20734451408759899</v>
          </cell>
          <cell r="F40">
            <v>3.1101677113139847</v>
          </cell>
        </row>
        <row r="41">
          <cell r="B41">
            <v>16243</v>
          </cell>
          <cell r="C41">
            <v>368063</v>
          </cell>
          <cell r="D41">
            <v>4.4131031915731818E-2</v>
          </cell>
          <cell r="E41">
            <v>0.15408879858844909</v>
          </cell>
          <cell r="F41">
            <v>2.3113319788267361</v>
          </cell>
        </row>
        <row r="42">
          <cell r="B42">
            <v>17464</v>
          </cell>
          <cell r="C42">
            <v>369942</v>
          </cell>
          <cell r="D42">
            <v>4.7207400078931289E-2</v>
          </cell>
          <cell r="E42">
            <v>0.16483030753816791</v>
          </cell>
          <cell r="F42">
            <v>2.4724546130725185</v>
          </cell>
        </row>
        <row r="43">
          <cell r="B43">
            <v>15695</v>
          </cell>
          <cell r="C43">
            <v>372783</v>
          </cell>
          <cell r="D43">
            <v>4.210224178677676E-2</v>
          </cell>
          <cell r="E43">
            <v>0.14700503417170657</v>
          </cell>
          <cell r="F43">
            <v>2.2050755125755988</v>
          </cell>
        </row>
        <row r="44">
          <cell r="B44">
            <v>13637</v>
          </cell>
          <cell r="C44">
            <v>368132</v>
          </cell>
          <cell r="D44">
            <v>3.7043777775363183E-2</v>
          </cell>
          <cell r="E44">
            <v>0.12934279949498317</v>
          </cell>
          <cell r="F44">
            <v>1.9401419924247474</v>
          </cell>
        </row>
        <row r="45">
          <cell r="B45">
            <v>13262</v>
          </cell>
          <cell r="C45">
            <v>363144</v>
          </cell>
          <cell r="D45">
            <v>3.6519948009605008E-2</v>
          </cell>
          <cell r="E45">
            <v>0.12751378494973817</v>
          </cell>
          <cell r="F45">
            <v>1.9127067742460724</v>
          </cell>
        </row>
        <row r="46">
          <cell r="B46">
            <v>13453</v>
          </cell>
          <cell r="C46">
            <v>369705</v>
          </cell>
          <cell r="D46">
            <v>3.6388471889749939E-2</v>
          </cell>
          <cell r="E46">
            <v>0.12705472028543974</v>
          </cell>
          <cell r="F46">
            <v>1.9058208042815958</v>
          </cell>
        </row>
        <row r="47">
          <cell r="B47">
            <v>13792</v>
          </cell>
          <cell r="C47">
            <v>363958</v>
          </cell>
          <cell r="D47">
            <v>3.789448233037878E-2</v>
          </cell>
          <cell r="E47">
            <v>0.13231313662841754</v>
          </cell>
          <cell r="F47">
            <v>1.984697049426263</v>
          </cell>
        </row>
        <row r="48">
          <cell r="C48">
            <v>366861</v>
          </cell>
        </row>
      </sheetData>
      <sheetData sheetId="3">
        <row r="9">
          <cell r="J9">
            <v>38.330326390027892</v>
          </cell>
        </row>
        <row r="14">
          <cell r="K14">
            <v>6.132852222404463E-4</v>
          </cell>
        </row>
        <row r="31">
          <cell r="K31">
            <v>5.957671137297463E-4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0% bubbler 10 min exchange"/>
      <sheetName val="R2 Auswertung amino 80 AaeU (2)"/>
      <sheetName val="bead loading"/>
    </sheetNames>
    <sheetDataSet>
      <sheetData sheetId="0">
        <row r="30">
          <cell r="F30">
            <v>667217</v>
          </cell>
        </row>
        <row r="31">
          <cell r="F31">
            <v>82489</v>
          </cell>
        </row>
        <row r="48">
          <cell r="F48">
            <v>668894</v>
          </cell>
        </row>
        <row r="49">
          <cell r="F49">
            <v>84902</v>
          </cell>
        </row>
        <row r="61">
          <cell r="F61">
            <v>662313</v>
          </cell>
        </row>
        <row r="62">
          <cell r="F62">
            <v>75694</v>
          </cell>
        </row>
        <row r="73">
          <cell r="F73">
            <v>660250</v>
          </cell>
        </row>
        <row r="74">
          <cell r="F74">
            <v>73158</v>
          </cell>
        </row>
        <row r="87">
          <cell r="F87">
            <v>661671</v>
          </cell>
        </row>
        <row r="88">
          <cell r="F88">
            <v>63372</v>
          </cell>
        </row>
        <row r="99">
          <cell r="F99">
            <v>656214</v>
          </cell>
        </row>
        <row r="100">
          <cell r="F100">
            <v>36476</v>
          </cell>
        </row>
        <row r="110">
          <cell r="F110">
            <v>658843</v>
          </cell>
        </row>
        <row r="111">
          <cell r="F111">
            <v>27649</v>
          </cell>
        </row>
        <row r="124">
          <cell r="F124">
            <v>655071</v>
          </cell>
        </row>
        <row r="125">
          <cell r="F125">
            <v>44798</v>
          </cell>
        </row>
        <row r="136">
          <cell r="F136">
            <v>658796</v>
          </cell>
        </row>
        <row r="137">
          <cell r="F137">
            <v>56192</v>
          </cell>
        </row>
        <row r="147">
          <cell r="F147">
            <v>649383</v>
          </cell>
        </row>
        <row r="148">
          <cell r="F148">
            <v>70735</v>
          </cell>
        </row>
        <row r="159">
          <cell r="F159">
            <v>652286</v>
          </cell>
        </row>
        <row r="160">
          <cell r="F160">
            <v>61932</v>
          </cell>
        </row>
        <row r="169">
          <cell r="F169">
            <v>652836</v>
          </cell>
        </row>
        <row r="170">
          <cell r="F170">
            <v>61748</v>
          </cell>
        </row>
        <row r="179">
          <cell r="F179">
            <v>647919</v>
          </cell>
        </row>
        <row r="180">
          <cell r="F180">
            <v>47582</v>
          </cell>
        </row>
        <row r="187">
          <cell r="F187">
            <v>642853</v>
          </cell>
        </row>
        <row r="188">
          <cell r="F188">
            <v>48254</v>
          </cell>
        </row>
        <row r="195">
          <cell r="F195">
            <v>643925</v>
          </cell>
        </row>
        <row r="196">
          <cell r="F196">
            <v>46619</v>
          </cell>
        </row>
        <row r="203">
          <cell r="F203">
            <v>637881</v>
          </cell>
        </row>
        <row r="204">
          <cell r="F204">
            <v>38996</v>
          </cell>
        </row>
        <row r="211">
          <cell r="F211">
            <v>641595</v>
          </cell>
        </row>
        <row r="212">
          <cell r="F212">
            <v>27118</v>
          </cell>
        </row>
      </sheetData>
      <sheetData sheetId="1" refreshError="1"/>
      <sheetData sheetId="2">
        <row r="9">
          <cell r="J9">
            <v>47.678107007020557</v>
          </cell>
        </row>
        <row r="14">
          <cell r="K14">
            <v>7.6284971211232897E-4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0% bubbler 10 min exchange"/>
      <sheetName val="bead loading"/>
    </sheetNames>
    <sheetDataSet>
      <sheetData sheetId="0">
        <row r="7">
          <cell r="F7">
            <v>604374</v>
          </cell>
        </row>
        <row r="8">
          <cell r="F8">
            <v>31670</v>
          </cell>
        </row>
        <row r="26">
          <cell r="F26">
            <v>639833</v>
          </cell>
        </row>
        <row r="27">
          <cell r="F27">
            <v>38558</v>
          </cell>
        </row>
        <row r="40">
          <cell r="F40">
            <v>652998</v>
          </cell>
        </row>
        <row r="41">
          <cell r="F41">
            <v>40714</v>
          </cell>
        </row>
        <row r="49">
          <cell r="F49">
            <v>630426</v>
          </cell>
        </row>
        <row r="50">
          <cell r="F50">
            <v>36298</v>
          </cell>
        </row>
        <row r="57">
          <cell r="F57">
            <v>627010</v>
          </cell>
        </row>
        <row r="58">
          <cell r="F58">
            <v>34135</v>
          </cell>
        </row>
        <row r="65">
          <cell r="F65">
            <v>617005</v>
          </cell>
        </row>
        <row r="66">
          <cell r="F66">
            <v>34345</v>
          </cell>
        </row>
        <row r="73">
          <cell r="F73">
            <v>639532</v>
          </cell>
        </row>
        <row r="74">
          <cell r="F74">
            <v>30483</v>
          </cell>
        </row>
        <row r="81">
          <cell r="F81">
            <v>628463</v>
          </cell>
        </row>
        <row r="82">
          <cell r="F82">
            <v>33746</v>
          </cell>
        </row>
        <row r="89">
          <cell r="F89">
            <v>623756</v>
          </cell>
        </row>
        <row r="90">
          <cell r="F90">
            <v>32092</v>
          </cell>
        </row>
        <row r="96">
          <cell r="F96">
            <v>661154</v>
          </cell>
        </row>
        <row r="97">
          <cell r="F97">
            <v>33951</v>
          </cell>
        </row>
        <row r="104">
          <cell r="F104">
            <v>665271</v>
          </cell>
        </row>
        <row r="105">
          <cell r="F105">
            <v>33436</v>
          </cell>
        </row>
        <row r="112">
          <cell r="F112">
            <v>653893</v>
          </cell>
        </row>
        <row r="113">
          <cell r="F113">
            <v>33113</v>
          </cell>
        </row>
        <row r="120">
          <cell r="F120">
            <v>660572</v>
          </cell>
        </row>
        <row r="121">
          <cell r="F121">
            <v>34796</v>
          </cell>
        </row>
        <row r="128">
          <cell r="F128">
            <v>653717</v>
          </cell>
        </row>
        <row r="129">
          <cell r="F129">
            <v>33361</v>
          </cell>
        </row>
        <row r="136">
          <cell r="F136">
            <v>618939</v>
          </cell>
        </row>
        <row r="137">
          <cell r="F137">
            <v>32517</v>
          </cell>
        </row>
        <row r="144">
          <cell r="F144">
            <v>649292</v>
          </cell>
        </row>
        <row r="145">
          <cell r="F145">
            <v>31073</v>
          </cell>
        </row>
        <row r="152">
          <cell r="F152">
            <v>657424</v>
          </cell>
        </row>
        <row r="153">
          <cell r="F153">
            <v>29759</v>
          </cell>
        </row>
        <row r="160">
          <cell r="F160">
            <v>655394</v>
          </cell>
        </row>
        <row r="161">
          <cell r="F161">
            <v>26617</v>
          </cell>
        </row>
        <row r="168">
          <cell r="F168">
            <v>633177</v>
          </cell>
        </row>
        <row r="169">
          <cell r="F169">
            <v>29669</v>
          </cell>
        </row>
        <row r="176">
          <cell r="F176">
            <v>636439</v>
          </cell>
        </row>
        <row r="177">
          <cell r="F177">
            <v>26387</v>
          </cell>
        </row>
        <row r="184">
          <cell r="F184">
            <v>667906</v>
          </cell>
        </row>
        <row r="185">
          <cell r="F185">
            <v>26068</v>
          </cell>
        </row>
        <row r="192">
          <cell r="F192">
            <v>655443</v>
          </cell>
        </row>
        <row r="193">
          <cell r="F193">
            <v>27268</v>
          </cell>
        </row>
        <row r="200">
          <cell r="F200">
            <v>658279</v>
          </cell>
        </row>
        <row r="201">
          <cell r="F201">
            <v>24869</v>
          </cell>
        </row>
        <row r="208">
          <cell r="F208">
            <v>659562</v>
          </cell>
        </row>
        <row r="209">
          <cell r="F209">
            <v>24772</v>
          </cell>
        </row>
        <row r="216">
          <cell r="F216">
            <v>660308</v>
          </cell>
        </row>
        <row r="217">
          <cell r="F217">
            <v>25142</v>
          </cell>
        </row>
        <row r="224">
          <cell r="F224">
            <v>656037</v>
          </cell>
        </row>
        <row r="225">
          <cell r="F225">
            <v>22651</v>
          </cell>
        </row>
        <row r="233">
          <cell r="F233">
            <v>643714</v>
          </cell>
        </row>
        <row r="234">
          <cell r="F234">
            <v>6533</v>
          </cell>
        </row>
        <row r="241">
          <cell r="F241">
            <v>654526</v>
          </cell>
        </row>
        <row r="242">
          <cell r="F242">
            <v>15622</v>
          </cell>
        </row>
        <row r="249">
          <cell r="F249">
            <v>657092</v>
          </cell>
        </row>
        <row r="250">
          <cell r="F250">
            <v>24032</v>
          </cell>
        </row>
        <row r="257">
          <cell r="F257">
            <v>645490</v>
          </cell>
        </row>
        <row r="258">
          <cell r="F258">
            <v>23191</v>
          </cell>
        </row>
        <row r="265">
          <cell r="F265">
            <v>659597</v>
          </cell>
        </row>
        <row r="266">
          <cell r="F266">
            <v>22432</v>
          </cell>
        </row>
        <row r="273">
          <cell r="F273">
            <v>654036</v>
          </cell>
        </row>
        <row r="274">
          <cell r="F274">
            <v>23470</v>
          </cell>
        </row>
        <row r="281">
          <cell r="F281">
            <v>650946</v>
          </cell>
        </row>
        <row r="282">
          <cell r="F282">
            <v>18361</v>
          </cell>
        </row>
        <row r="289">
          <cell r="F289">
            <v>647486</v>
          </cell>
        </row>
        <row r="290">
          <cell r="F290">
            <v>13069</v>
          </cell>
        </row>
        <row r="297">
          <cell r="F297">
            <v>652538</v>
          </cell>
        </row>
        <row r="298">
          <cell r="F298">
            <v>9126</v>
          </cell>
        </row>
        <row r="305">
          <cell r="F305">
            <v>652165</v>
          </cell>
        </row>
        <row r="306">
          <cell r="F306">
            <v>19874</v>
          </cell>
        </row>
        <row r="313">
          <cell r="F313">
            <v>652219</v>
          </cell>
        </row>
        <row r="314">
          <cell r="F314">
            <v>8206</v>
          </cell>
        </row>
        <row r="321">
          <cell r="F321">
            <v>644770</v>
          </cell>
        </row>
        <row r="322">
          <cell r="F322">
            <v>15519</v>
          </cell>
        </row>
        <row r="329">
          <cell r="F329">
            <v>648405</v>
          </cell>
        </row>
        <row r="330">
          <cell r="F330">
            <v>15223</v>
          </cell>
        </row>
        <row r="337">
          <cell r="F337">
            <v>647851</v>
          </cell>
        </row>
        <row r="338">
          <cell r="F338">
            <v>19347</v>
          </cell>
        </row>
        <row r="345">
          <cell r="F345">
            <v>648656</v>
          </cell>
        </row>
        <row r="346">
          <cell r="F346">
            <v>19196</v>
          </cell>
        </row>
        <row r="353">
          <cell r="F353">
            <v>639439</v>
          </cell>
        </row>
        <row r="354">
          <cell r="F354">
            <v>15851</v>
          </cell>
        </row>
      </sheetData>
      <sheetData sheetId="1">
        <row r="14">
          <cell r="K14">
            <v>9.1273224192074155E-4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0% bubbler 10 min exchange"/>
      <sheetName val="Richtige Auswertung!"/>
      <sheetName val="bead loading"/>
    </sheetNames>
    <sheetDataSet>
      <sheetData sheetId="0">
        <row r="8">
          <cell r="F8">
            <v>683307</v>
          </cell>
        </row>
        <row r="9">
          <cell r="F9">
            <v>31635.3</v>
          </cell>
        </row>
        <row r="25">
          <cell r="F25">
            <v>681951</v>
          </cell>
        </row>
        <row r="26">
          <cell r="F26">
            <v>37379.599999999999</v>
          </cell>
        </row>
        <row r="40">
          <cell r="F40">
            <v>684183</v>
          </cell>
        </row>
        <row r="41">
          <cell r="F41">
            <v>36459.9</v>
          </cell>
        </row>
        <row r="48">
          <cell r="F48">
            <v>681094</v>
          </cell>
        </row>
        <row r="49">
          <cell r="F49">
            <v>38901.1</v>
          </cell>
        </row>
        <row r="57">
          <cell r="F57">
            <v>678595</v>
          </cell>
        </row>
        <row r="58">
          <cell r="F58">
            <v>36638.400000000001</v>
          </cell>
        </row>
        <row r="64">
          <cell r="F64">
            <v>685667</v>
          </cell>
        </row>
        <row r="65">
          <cell r="F65">
            <v>33323.4</v>
          </cell>
        </row>
        <row r="73">
          <cell r="F73">
            <v>694549</v>
          </cell>
        </row>
        <row r="74">
          <cell r="F74">
            <v>33522.299999999996</v>
          </cell>
        </row>
        <row r="81">
          <cell r="F81">
            <v>692536</v>
          </cell>
        </row>
        <row r="82">
          <cell r="F82">
            <v>33619.199999999997</v>
          </cell>
        </row>
        <row r="89">
          <cell r="F89">
            <v>683643</v>
          </cell>
        </row>
        <row r="90">
          <cell r="F90">
            <v>33515.5</v>
          </cell>
        </row>
        <row r="97">
          <cell r="F97">
            <v>702228</v>
          </cell>
        </row>
        <row r="98">
          <cell r="F98">
            <v>22098.3</v>
          </cell>
        </row>
        <row r="105">
          <cell r="F105">
            <v>690214</v>
          </cell>
        </row>
        <row r="106">
          <cell r="F106">
            <v>24551.399999999998</v>
          </cell>
        </row>
        <row r="113">
          <cell r="F113">
            <v>689574</v>
          </cell>
        </row>
        <row r="114">
          <cell r="F114">
            <v>32874.6</v>
          </cell>
        </row>
        <row r="120">
          <cell r="F120">
            <v>697156</v>
          </cell>
        </row>
        <row r="121">
          <cell r="F121">
            <v>25250.1</v>
          </cell>
        </row>
        <row r="129">
          <cell r="F129">
            <v>691977</v>
          </cell>
        </row>
        <row r="130">
          <cell r="F130">
            <v>15747.1</v>
          </cell>
        </row>
        <row r="137">
          <cell r="F137">
            <v>695131</v>
          </cell>
        </row>
        <row r="138">
          <cell r="F138">
            <v>34052.699999999997</v>
          </cell>
        </row>
        <row r="145">
          <cell r="F145">
            <v>690189</v>
          </cell>
        </row>
        <row r="146">
          <cell r="F146">
            <v>13550.699999999999</v>
          </cell>
        </row>
        <row r="153">
          <cell r="F153">
            <v>818802</v>
          </cell>
        </row>
        <row r="154">
          <cell r="F154">
            <v>37377.9</v>
          </cell>
        </row>
        <row r="161">
          <cell r="F161">
            <v>832324</v>
          </cell>
        </row>
        <row r="162">
          <cell r="F162">
            <v>43426.5</v>
          </cell>
        </row>
        <row r="169">
          <cell r="F169">
            <v>804170</v>
          </cell>
        </row>
        <row r="170">
          <cell r="F170">
            <v>41758.799999999996</v>
          </cell>
        </row>
        <row r="177">
          <cell r="F177">
            <v>837377</v>
          </cell>
        </row>
        <row r="178">
          <cell r="F178">
            <v>41701</v>
          </cell>
        </row>
        <row r="184">
          <cell r="F184">
            <v>759747</v>
          </cell>
        </row>
        <row r="185">
          <cell r="F185">
            <v>14463.6</v>
          </cell>
        </row>
        <row r="193">
          <cell r="F193">
            <v>839346</v>
          </cell>
        </row>
        <row r="194">
          <cell r="F194">
            <v>17341.7</v>
          </cell>
        </row>
        <row r="200">
          <cell r="F200">
            <v>817975</v>
          </cell>
        </row>
        <row r="201">
          <cell r="F201">
            <v>34620.5</v>
          </cell>
        </row>
        <row r="209">
          <cell r="F209">
            <v>843700</v>
          </cell>
        </row>
        <row r="210">
          <cell r="F210">
            <v>40810.199999999997</v>
          </cell>
        </row>
        <row r="217">
          <cell r="F217">
            <v>755814</v>
          </cell>
        </row>
        <row r="218">
          <cell r="F218">
            <v>37245.299999999996</v>
          </cell>
        </row>
        <row r="225">
          <cell r="F225">
            <v>861223</v>
          </cell>
        </row>
        <row r="226">
          <cell r="F226">
            <v>44193.2</v>
          </cell>
        </row>
        <row r="234">
          <cell r="F234">
            <v>843815</v>
          </cell>
        </row>
        <row r="235">
          <cell r="F235">
            <v>43377.2</v>
          </cell>
        </row>
        <row r="242">
          <cell r="F242">
            <v>835043</v>
          </cell>
        </row>
        <row r="243">
          <cell r="F243">
            <v>42182.1</v>
          </cell>
        </row>
        <row r="250">
          <cell r="F250">
            <v>837515</v>
          </cell>
        </row>
        <row r="251">
          <cell r="F251">
            <v>23828.899999999998</v>
          </cell>
        </row>
        <row r="258">
          <cell r="F258">
            <v>727415</v>
          </cell>
        </row>
        <row r="259">
          <cell r="F259">
            <v>34503.199999999997</v>
          </cell>
        </row>
        <row r="265">
          <cell r="F265">
            <v>695433</v>
          </cell>
        </row>
        <row r="266">
          <cell r="F266">
            <v>32670.6</v>
          </cell>
        </row>
        <row r="273">
          <cell r="F273">
            <v>683209</v>
          </cell>
        </row>
        <row r="274">
          <cell r="F274">
            <v>32269.399999999998</v>
          </cell>
        </row>
        <row r="281">
          <cell r="F281">
            <v>800175</v>
          </cell>
        </row>
        <row r="282">
          <cell r="F282">
            <v>25812.799999999999</v>
          </cell>
        </row>
        <row r="289">
          <cell r="F289">
            <v>715470</v>
          </cell>
        </row>
        <row r="290">
          <cell r="F290">
            <v>24153.599999999999</v>
          </cell>
        </row>
        <row r="297">
          <cell r="F297">
            <v>827776</v>
          </cell>
        </row>
        <row r="298">
          <cell r="F298">
            <v>27951.399999999998</v>
          </cell>
        </row>
        <row r="306">
          <cell r="F306">
            <v>698404</v>
          </cell>
        </row>
        <row r="307">
          <cell r="F307">
            <v>21523.7</v>
          </cell>
        </row>
        <row r="314">
          <cell r="F314">
            <v>811699</v>
          </cell>
        </row>
        <row r="315">
          <cell r="F315">
            <v>15891.6</v>
          </cell>
        </row>
        <row r="321">
          <cell r="F321">
            <v>646347</v>
          </cell>
        </row>
        <row r="322">
          <cell r="F322">
            <v>26936.5</v>
          </cell>
        </row>
        <row r="330">
          <cell r="F330">
            <v>667368</v>
          </cell>
        </row>
        <row r="331">
          <cell r="F331">
            <v>27342.799999999999</v>
          </cell>
        </row>
        <row r="337">
          <cell r="F337">
            <v>666662</v>
          </cell>
        </row>
        <row r="338">
          <cell r="F338">
            <v>30509.899999999998</v>
          </cell>
        </row>
        <row r="345">
          <cell r="F345">
            <v>649906</v>
          </cell>
        </row>
        <row r="346">
          <cell r="F346">
            <v>29282.5</v>
          </cell>
        </row>
        <row r="353">
          <cell r="F353">
            <v>661537</v>
          </cell>
        </row>
        <row r="354">
          <cell r="F354">
            <v>26571</v>
          </cell>
        </row>
        <row r="361">
          <cell r="F361">
            <v>656771</v>
          </cell>
        </row>
        <row r="362">
          <cell r="F362">
            <v>27898.7</v>
          </cell>
        </row>
        <row r="369">
          <cell r="F369">
            <v>662762</v>
          </cell>
        </row>
        <row r="370">
          <cell r="F370">
            <v>19577.2</v>
          </cell>
        </row>
        <row r="378">
          <cell r="F378">
            <v>662695</v>
          </cell>
        </row>
        <row r="379">
          <cell r="F379">
            <v>20388.099999999999</v>
          </cell>
        </row>
        <row r="386">
          <cell r="F386">
            <v>645887</v>
          </cell>
        </row>
        <row r="387">
          <cell r="F387">
            <v>2578.9</v>
          </cell>
        </row>
        <row r="394">
          <cell r="F394">
            <v>668209</v>
          </cell>
        </row>
        <row r="395">
          <cell r="F395">
            <v>3010.7</v>
          </cell>
        </row>
      </sheetData>
      <sheetData sheetId="1">
        <row r="51">
          <cell r="D51">
            <v>0.20179292700597262</v>
          </cell>
        </row>
      </sheetData>
      <sheetData sheetId="2">
        <row r="9">
          <cell r="J9">
            <v>46.32161377026037</v>
          </cell>
        </row>
        <row r="14">
          <cell r="K14">
            <v>7.4114582032416593E-4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% bubbler 5 min exchange"/>
      <sheetName val="Auswertung amino 80 AaeUPO"/>
      <sheetName val="bead loading"/>
    </sheetNames>
    <sheetDataSet>
      <sheetData sheetId="0" refreshError="1"/>
      <sheetData sheetId="1">
        <row r="2">
          <cell r="A2">
            <v>15</v>
          </cell>
          <cell r="B2">
            <v>28299</v>
          </cell>
          <cell r="C2">
            <v>502293</v>
          </cell>
          <cell r="D2">
            <v>5.6339626472994848E-2</v>
          </cell>
          <cell r="E2">
            <v>0.19671657288056862</v>
          </cell>
          <cell r="F2">
            <v>2.9507485932085293</v>
          </cell>
        </row>
        <row r="3">
          <cell r="A3">
            <v>30</v>
          </cell>
          <cell r="B3">
            <v>36601</v>
          </cell>
          <cell r="C3">
            <v>488363</v>
          </cell>
          <cell r="D3">
            <v>7.4946300190636889E-2</v>
          </cell>
          <cell r="E3">
            <v>0.26168400904551986</v>
          </cell>
          <cell r="F3">
            <v>3.9252601356827972</v>
          </cell>
        </row>
        <row r="4">
          <cell r="A4">
            <v>45</v>
          </cell>
          <cell r="B4">
            <v>34389</v>
          </cell>
          <cell r="C4">
            <v>487839</v>
          </cell>
          <cell r="D4">
            <v>7.0492519048292568E-2</v>
          </cell>
          <cell r="E4">
            <v>0.2461330972356584</v>
          </cell>
          <cell r="F4">
            <v>3.6919964585348759</v>
          </cell>
        </row>
        <row r="5">
          <cell r="A5">
            <v>60</v>
          </cell>
          <cell r="B5">
            <v>35830</v>
          </cell>
          <cell r="C5">
            <v>485324</v>
          </cell>
          <cell r="D5">
            <v>7.382696919995714E-2</v>
          </cell>
          <cell r="E5">
            <v>0.25777573044677776</v>
          </cell>
          <cell r="F5">
            <v>3.8666359567016659</v>
          </cell>
        </row>
        <row r="6">
          <cell r="A6">
            <v>75</v>
          </cell>
          <cell r="B6">
            <v>33951</v>
          </cell>
          <cell r="C6">
            <v>490664</v>
          </cell>
          <cell r="D6">
            <v>6.919399018472927E-2</v>
          </cell>
          <cell r="E6">
            <v>0.24159912773997652</v>
          </cell>
          <cell r="F6">
            <v>3.6239869160996476</v>
          </cell>
        </row>
        <row r="7">
          <cell r="A7">
            <v>90</v>
          </cell>
          <cell r="B7">
            <v>33524</v>
          </cell>
          <cell r="C7">
            <v>493967</v>
          </cell>
          <cell r="D7">
            <v>6.7866881795747486E-2</v>
          </cell>
          <cell r="E7">
            <v>0.23696536939855967</v>
          </cell>
          <cell r="F7">
            <v>3.5544805409783948</v>
          </cell>
        </row>
        <row r="8">
          <cell r="A8">
            <v>105</v>
          </cell>
          <cell r="B8">
            <v>30343</v>
          </cell>
          <cell r="C8">
            <v>491498</v>
          </cell>
          <cell r="D8">
            <v>6.1735754774180161E-2</v>
          </cell>
          <cell r="E8">
            <v>0.21555780298247265</v>
          </cell>
          <cell r="F8">
            <v>3.2333670447370895</v>
          </cell>
        </row>
        <row r="9">
          <cell r="A9">
            <v>120</v>
          </cell>
          <cell r="B9">
            <v>31663</v>
          </cell>
          <cell r="C9">
            <v>493284</v>
          </cell>
          <cell r="D9">
            <v>6.4188175574314194E-2</v>
          </cell>
          <cell r="E9">
            <v>0.22412072477065012</v>
          </cell>
          <cell r="F9">
            <v>3.3618108715597517</v>
          </cell>
        </row>
        <row r="10">
          <cell r="A10">
            <v>135</v>
          </cell>
          <cell r="B10">
            <v>32568</v>
          </cell>
          <cell r="C10">
            <v>499826</v>
          </cell>
          <cell r="D10">
            <v>6.5158675218976198E-2</v>
          </cell>
          <cell r="E10">
            <v>0.22750934084838059</v>
          </cell>
          <cell r="F10">
            <v>3.4126401127257089</v>
          </cell>
        </row>
        <row r="11">
          <cell r="A11">
            <v>150</v>
          </cell>
          <cell r="B11">
            <v>28695</v>
          </cell>
          <cell r="C11">
            <v>484393</v>
          </cell>
          <cell r="D11">
            <v>5.9239088921598786E-2</v>
          </cell>
          <cell r="E11">
            <v>0.20684039427932538</v>
          </cell>
          <cell r="F11">
            <v>3.1026059141898803</v>
          </cell>
        </row>
        <row r="12">
          <cell r="A12">
            <v>165</v>
          </cell>
          <cell r="B12">
            <v>42350</v>
          </cell>
          <cell r="C12">
            <v>768452</v>
          </cell>
          <cell r="D12">
            <v>5.5110794168015696E-2</v>
          </cell>
          <cell r="E12">
            <v>0.19242595729055761</v>
          </cell>
          <cell r="F12">
            <v>2.8863893593583638</v>
          </cell>
        </row>
        <row r="13">
          <cell r="A13">
            <v>180</v>
          </cell>
          <cell r="B13">
            <v>23511</v>
          </cell>
          <cell r="C13">
            <v>559005</v>
          </cell>
          <cell r="D13">
            <v>4.2058657793758551E-2</v>
          </cell>
          <cell r="E13">
            <v>0.14685285542513463</v>
          </cell>
          <cell r="F13">
            <v>2.2027928313770193</v>
          </cell>
        </row>
        <row r="14">
          <cell r="A14">
            <v>195</v>
          </cell>
          <cell r="B14">
            <v>32010</v>
          </cell>
          <cell r="C14">
            <v>554346</v>
          </cell>
          <cell r="D14">
            <v>5.7743719626370531E-2</v>
          </cell>
          <cell r="E14">
            <v>0.20161913277364013</v>
          </cell>
          <cell r="F14">
            <v>3.0242869916046016</v>
          </cell>
        </row>
        <row r="15">
          <cell r="A15">
            <v>210</v>
          </cell>
          <cell r="B15">
            <v>30685</v>
          </cell>
          <cell r="C15">
            <v>555272</v>
          </cell>
          <cell r="D15">
            <v>5.5261205319194914E-2</v>
          </cell>
          <cell r="E15">
            <v>0.19295113589104371</v>
          </cell>
          <cell r="F15">
            <v>2.8942670383656557</v>
          </cell>
        </row>
        <row r="16">
          <cell r="A16">
            <v>225</v>
          </cell>
          <cell r="B16">
            <v>31707</v>
          </cell>
          <cell r="C16">
            <v>558850</v>
          </cell>
          <cell r="D16">
            <v>5.6736154603203005E-2</v>
          </cell>
          <cell r="E16">
            <v>0.19810109847487084</v>
          </cell>
          <cell r="F16">
            <v>2.9715164771230622</v>
          </cell>
        </row>
        <row r="17">
          <cell r="A17">
            <v>240</v>
          </cell>
          <cell r="B17">
            <v>32379</v>
          </cell>
          <cell r="C17">
            <v>564116</v>
          </cell>
          <cell r="D17">
            <v>5.7397769253132336E-2</v>
          </cell>
          <cell r="E17">
            <v>0.20041120549278052</v>
          </cell>
          <cell r="F17">
            <v>3.0061680823917079</v>
          </cell>
        </row>
        <row r="18">
          <cell r="A18">
            <v>255</v>
          </cell>
          <cell r="B18">
            <v>34623</v>
          </cell>
          <cell r="C18">
            <v>559083</v>
          </cell>
          <cell r="D18">
            <v>6.192819313053697E-2</v>
          </cell>
          <cell r="E18">
            <v>0.21622972461779669</v>
          </cell>
          <cell r="F18">
            <v>3.2434458692669503</v>
          </cell>
        </row>
        <row r="19">
          <cell r="A19">
            <v>270</v>
          </cell>
          <cell r="B19">
            <v>32788</v>
          </cell>
          <cell r="C19">
            <v>554084</v>
          </cell>
          <cell r="D19">
            <v>5.9175143119093859E-2</v>
          </cell>
          <cell r="E19">
            <v>0.20661711982923833</v>
          </cell>
          <cell r="F19">
            <v>3.0992567974385747</v>
          </cell>
        </row>
        <row r="20">
          <cell r="A20">
            <v>285</v>
          </cell>
          <cell r="B20">
            <v>28988</v>
          </cell>
          <cell r="C20">
            <v>553495</v>
          </cell>
          <cell r="D20">
            <v>5.237265015944137E-2</v>
          </cell>
          <cell r="E20">
            <v>0.18286539860140144</v>
          </cell>
          <cell r="F20">
            <v>2.7429809790210213</v>
          </cell>
        </row>
        <row r="21">
          <cell r="E21">
            <v>8.5964405931496221E-2</v>
          </cell>
        </row>
        <row r="22">
          <cell r="A22">
            <v>300</v>
          </cell>
          <cell r="B22">
            <v>31289</v>
          </cell>
          <cell r="C22">
            <v>544782</v>
          </cell>
          <cell r="D22">
            <v>5.7433982767418894E-2</v>
          </cell>
          <cell r="E22">
            <v>0.20053764932757995</v>
          </cell>
          <cell r="G22">
            <v>2.4351985229332809</v>
          </cell>
        </row>
        <row r="23">
          <cell r="A23">
            <v>315</v>
          </cell>
          <cell r="B23">
            <v>30630</v>
          </cell>
          <cell r="C23">
            <v>572359</v>
          </cell>
          <cell r="D23">
            <v>5.3515363609203316E-2</v>
          </cell>
          <cell r="E23">
            <v>0.18685531986453674</v>
          </cell>
          <cell r="F23">
            <v>2.8028297979680508</v>
          </cell>
        </row>
        <row r="24">
          <cell r="A24">
            <v>330</v>
          </cell>
          <cell r="B24">
            <v>26055</v>
          </cell>
          <cell r="C24">
            <v>550966</v>
          </cell>
          <cell r="D24">
            <v>4.7289669416987618E-2</v>
          </cell>
          <cell r="E24">
            <v>0.16511756081350426</v>
          </cell>
          <cell r="F24">
            <v>2.4767634122025637</v>
          </cell>
        </row>
        <row r="25">
          <cell r="A25">
            <v>345</v>
          </cell>
          <cell r="B25">
            <v>26885</v>
          </cell>
          <cell r="C25">
            <v>546798</v>
          </cell>
          <cell r="D25">
            <v>4.9168065720796343E-2</v>
          </cell>
          <cell r="E25">
            <v>0.17167620712568557</v>
          </cell>
          <cell r="F25">
            <v>2.5751431068852835</v>
          </cell>
        </row>
        <row r="26">
          <cell r="A26">
            <v>360</v>
          </cell>
          <cell r="B26">
            <v>27272</v>
          </cell>
          <cell r="C26">
            <v>564658</v>
          </cell>
          <cell r="D26">
            <v>4.829826195679509E-2</v>
          </cell>
          <cell r="E26">
            <v>0.16863918281003873</v>
          </cell>
          <cell r="F26">
            <v>2.5295877421505808</v>
          </cell>
        </row>
        <row r="27">
          <cell r="A27">
            <v>375</v>
          </cell>
          <cell r="B27">
            <v>25481</v>
          </cell>
          <cell r="C27">
            <v>539376</v>
          </cell>
          <cell r="D27">
            <v>4.724162736198867E-2</v>
          </cell>
          <cell r="E27">
            <v>0.16494981620806101</v>
          </cell>
          <cell r="F27">
            <v>2.474247243120915</v>
          </cell>
        </row>
        <row r="28">
          <cell r="A28">
            <v>390</v>
          </cell>
          <cell r="B28">
            <v>25410</v>
          </cell>
          <cell r="C28">
            <v>553293</v>
          </cell>
          <cell r="D28">
            <v>4.5925034294668467E-2</v>
          </cell>
          <cell r="E28">
            <v>0.16035277337523907</v>
          </cell>
          <cell r="F28">
            <v>2.405291600628586</v>
          </cell>
        </row>
        <row r="29">
          <cell r="A29">
            <v>405</v>
          </cell>
          <cell r="B29">
            <v>25198</v>
          </cell>
          <cell r="C29">
            <v>548744</v>
          </cell>
          <cell r="D29">
            <v>4.5919408686017522E-2</v>
          </cell>
          <cell r="E29">
            <v>0.16033313088693268</v>
          </cell>
          <cell r="F29">
            <v>2.40499696330399</v>
          </cell>
        </row>
        <row r="30">
          <cell r="A30">
            <v>420</v>
          </cell>
          <cell r="B30">
            <v>23846</v>
          </cell>
          <cell r="C30">
            <v>547488</v>
          </cell>
          <cell r="D30">
            <v>4.3555292536092118E-2</v>
          </cell>
          <cell r="E30">
            <v>0.15207853539138311</v>
          </cell>
          <cell r="F30">
            <v>2.2811780308707466</v>
          </cell>
        </row>
        <row r="31">
          <cell r="A31">
            <v>435</v>
          </cell>
          <cell r="B31">
            <v>23002</v>
          </cell>
          <cell r="C31">
            <v>550957</v>
          </cell>
          <cell r="D31">
            <v>4.1749174617982894E-2</v>
          </cell>
          <cell r="E31">
            <v>0.14577225774435368</v>
          </cell>
          <cell r="F31">
            <v>2.186583866165305</v>
          </cell>
        </row>
        <row r="32">
          <cell r="A32">
            <v>450</v>
          </cell>
          <cell r="B32">
            <v>23481</v>
          </cell>
          <cell r="C32">
            <v>543725</v>
          </cell>
          <cell r="D32">
            <v>4.3185433813048874E-2</v>
          </cell>
          <cell r="E32">
            <v>0.15078712923550586</v>
          </cell>
          <cell r="F32">
            <v>2.2618069385325881</v>
          </cell>
        </row>
        <row r="33">
          <cell r="A33">
            <v>465</v>
          </cell>
          <cell r="B33">
            <v>24125</v>
          </cell>
          <cell r="C33">
            <v>549548</v>
          </cell>
          <cell r="D33">
            <v>4.3899713946734406E-2</v>
          </cell>
          <cell r="E33">
            <v>0.15328112411569275</v>
          </cell>
          <cell r="F33">
            <v>2.299216861735391</v>
          </cell>
        </row>
        <row r="34">
          <cell r="A34">
            <v>480</v>
          </cell>
          <cell r="B34">
            <v>26118</v>
          </cell>
          <cell r="C34">
            <v>535457</v>
          </cell>
          <cell r="D34">
            <v>4.8777025979677174E-2</v>
          </cell>
          <cell r="E34">
            <v>0.17031084490110746</v>
          </cell>
          <cell r="F34">
            <v>2.5546626735166114</v>
          </cell>
        </row>
        <row r="35">
          <cell r="A35">
            <v>495</v>
          </cell>
          <cell r="B35">
            <v>25616</v>
          </cell>
          <cell r="C35">
            <v>535883</v>
          </cell>
          <cell r="D35">
            <v>4.780147905419653E-2</v>
          </cell>
          <cell r="E35">
            <v>0.16690460563616108</v>
          </cell>
          <cell r="F35">
            <v>2.5035690845424163</v>
          </cell>
        </row>
        <row r="36">
          <cell r="A36">
            <v>510</v>
          </cell>
          <cell r="B36">
            <v>24339</v>
          </cell>
          <cell r="C36">
            <v>548227</v>
          </cell>
          <cell r="D36">
            <v>4.4395843327672664E-2</v>
          </cell>
          <cell r="E36">
            <v>0.15501341944019786</v>
          </cell>
          <cell r="F36">
            <v>2.3252012916029678</v>
          </cell>
        </row>
        <row r="37">
          <cell r="A37">
            <v>525</v>
          </cell>
          <cell r="B37">
            <v>20609</v>
          </cell>
          <cell r="C37">
            <v>548082</v>
          </cell>
          <cell r="D37">
            <v>3.7602037651300352E-2</v>
          </cell>
          <cell r="E37">
            <v>0.13129203090537833</v>
          </cell>
          <cell r="F37">
            <v>1.9693804635806749</v>
          </cell>
        </row>
        <row r="38">
          <cell r="A38">
            <v>540</v>
          </cell>
          <cell r="B38">
            <v>23285</v>
          </cell>
          <cell r="C38">
            <v>545177</v>
          </cell>
          <cell r="D38">
            <v>4.2710899395975985E-2</v>
          </cell>
          <cell r="E38">
            <v>0.14913023532114519</v>
          </cell>
          <cell r="F38">
            <v>2.2369535298171779</v>
          </cell>
        </row>
        <row r="39">
          <cell r="A39">
            <v>555</v>
          </cell>
          <cell r="B39">
            <v>19799</v>
          </cell>
          <cell r="C39">
            <v>541335</v>
          </cell>
          <cell r="D39">
            <v>3.6574394783267294E-2</v>
          </cell>
          <cell r="E39">
            <v>0.12770389239967631</v>
          </cell>
          <cell r="F39">
            <v>1.9155583859951444</v>
          </cell>
        </row>
        <row r="40">
          <cell r="A40">
            <v>570</v>
          </cell>
          <cell r="B40">
            <v>19923</v>
          </cell>
          <cell r="C40">
            <v>541584</v>
          </cell>
          <cell r="D40">
            <v>3.6786537268456973E-2</v>
          </cell>
          <cell r="E40">
            <v>0.12844461336751736</v>
          </cell>
          <cell r="F40">
            <v>1.9266692005127604</v>
          </cell>
        </row>
        <row r="41">
          <cell r="A41">
            <v>585</v>
          </cell>
          <cell r="B41">
            <v>19158</v>
          </cell>
          <cell r="C41">
            <v>545385</v>
          </cell>
          <cell r="D41">
            <v>3.5127478753541073E-2</v>
          </cell>
          <cell r="E41">
            <v>0.12265181129029705</v>
          </cell>
          <cell r="F41">
            <v>1.8397771693544558</v>
          </cell>
        </row>
        <row r="42">
          <cell r="A42">
            <v>600</v>
          </cell>
          <cell r="B42">
            <v>17401</v>
          </cell>
          <cell r="C42">
            <v>548844</v>
          </cell>
          <cell r="D42">
            <v>3.1704819584435648E-2</v>
          </cell>
          <cell r="E42">
            <v>0.11070118569984515</v>
          </cell>
          <cell r="F42">
            <v>1.6605177854976771</v>
          </cell>
        </row>
        <row r="43">
          <cell r="A43">
            <v>615</v>
          </cell>
          <cell r="B43">
            <v>16437</v>
          </cell>
          <cell r="C43">
            <v>551618</v>
          </cell>
          <cell r="D43">
            <v>2.9797794850784421E-2</v>
          </cell>
          <cell r="E43">
            <v>0.10404257978625846</v>
          </cell>
          <cell r="F43">
            <v>1.5606386967938768</v>
          </cell>
        </row>
        <row r="44">
          <cell r="A44">
            <v>630</v>
          </cell>
          <cell r="B44">
            <v>15820</v>
          </cell>
          <cell r="C44">
            <v>554187</v>
          </cell>
          <cell r="D44">
            <v>2.854632100716906E-2</v>
          </cell>
          <cell r="E44">
            <v>9.9672908544584715E-2</v>
          </cell>
          <cell r="F44">
            <v>1.4950936281687706</v>
          </cell>
        </row>
        <row r="45">
          <cell r="A45">
            <v>645</v>
          </cell>
          <cell r="B45">
            <v>14742</v>
          </cell>
          <cell r="C45">
            <v>548718</v>
          </cell>
          <cell r="D45">
            <v>2.6866259171377648E-2</v>
          </cell>
          <cell r="E45">
            <v>9.3806770849782298E-2</v>
          </cell>
          <cell r="F45">
            <v>1.4071015627467345</v>
          </cell>
        </row>
        <row r="46">
          <cell r="A46">
            <v>660</v>
          </cell>
          <cell r="B46">
            <v>13630</v>
          </cell>
          <cell r="C46">
            <v>557881</v>
          </cell>
          <cell r="D46">
            <v>2.4431733649290799E-2</v>
          </cell>
          <cell r="E46">
            <v>8.530633257433938E-2</v>
          </cell>
          <cell r="F46">
            <v>1.2795949886150906</v>
          </cell>
        </row>
        <row r="47">
          <cell r="A47">
            <v>675</v>
          </cell>
          <cell r="B47">
            <v>12795</v>
          </cell>
          <cell r="C47">
            <v>544713</v>
          </cell>
          <cell r="D47">
            <v>2.3489433885367155E-2</v>
          </cell>
          <cell r="E47">
            <v>8.201617976734342E-2</v>
          </cell>
          <cell r="F47">
            <v>1.2302426965101514</v>
          </cell>
        </row>
        <row r="48">
          <cell r="A48">
            <v>690</v>
          </cell>
          <cell r="B48">
            <v>11666</v>
          </cell>
          <cell r="C48">
            <v>549044</v>
          </cell>
          <cell r="D48">
            <v>2.124784170303291E-2</v>
          </cell>
          <cell r="E48">
            <v>7.4189391421204301E-2</v>
          </cell>
          <cell r="F48">
            <v>1.1128408713180644</v>
          </cell>
        </row>
        <row r="49">
          <cell r="A49">
            <v>705</v>
          </cell>
          <cell r="B49">
            <v>10566</v>
          </cell>
          <cell r="C49">
            <v>567891</v>
          </cell>
          <cell r="D49">
            <v>1.8605683132854722E-2</v>
          </cell>
          <cell r="E49">
            <v>6.4963977419185484E-2</v>
          </cell>
          <cell r="F49">
            <v>0.97445966128778227</v>
          </cell>
        </row>
      </sheetData>
      <sheetData sheetId="2">
        <row r="9">
          <cell r="J9">
            <v>41.374163664436445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3A267-437C-CF45-B66B-758E822A0C77}">
  <dimension ref="A1:Z78"/>
  <sheetViews>
    <sheetView zoomScale="68" zoomScaleNormal="68" workbookViewId="0">
      <selection activeCell="M31" sqref="M31"/>
    </sheetView>
  </sheetViews>
  <sheetFormatPr baseColWidth="10" defaultColWidth="11" defaultRowHeight="16" x14ac:dyDescent="0.2"/>
  <cols>
    <col min="1" max="1" width="19" bestFit="1" customWidth="1"/>
    <col min="4" max="4" width="15.33203125" customWidth="1"/>
    <col min="5" max="5" width="22.83203125" bestFit="1" customWidth="1"/>
    <col min="6" max="6" width="29.83203125" bestFit="1" customWidth="1"/>
    <col min="7" max="7" width="22.83203125" bestFit="1" customWidth="1"/>
    <col min="8" max="8" width="13.5" customWidth="1"/>
    <col min="9" max="9" width="21.33203125" bestFit="1" customWidth="1"/>
    <col min="10" max="10" width="17" customWidth="1"/>
    <col min="11" max="11" width="16.83203125" bestFit="1" customWidth="1"/>
    <col min="16" max="16" width="13.5" bestFit="1" customWidth="1"/>
    <col min="23" max="25" width="14.6640625" customWidth="1"/>
  </cols>
  <sheetData>
    <row r="1" spans="1:12" x14ac:dyDescent="0.2">
      <c r="A1" s="28" t="s">
        <v>3</v>
      </c>
      <c r="B1" s="28" t="s">
        <v>19</v>
      </c>
      <c r="C1" s="28" t="s">
        <v>18</v>
      </c>
      <c r="D1" s="28" t="s">
        <v>17</v>
      </c>
      <c r="E1" s="28" t="s">
        <v>10</v>
      </c>
      <c r="F1" s="28" t="s">
        <v>16</v>
      </c>
      <c r="G1" s="28" t="s">
        <v>15</v>
      </c>
      <c r="H1" s="47">
        <f>SUM(F2:F18)</f>
        <v>96.244230657442429</v>
      </c>
      <c r="I1" s="46" t="s">
        <v>14</v>
      </c>
      <c r="J1" s="45"/>
    </row>
    <row r="2" spans="1:12" x14ac:dyDescent="0.2">
      <c r="A2" s="28">
        <v>30</v>
      </c>
      <c r="B2" s="26">
        <f>'[2]100% bubbler 10 min exchange'!F31</f>
        <v>82489</v>
      </c>
      <c r="C2" s="26">
        <f>'[2]100% bubbler 10 min exchange'!F30</f>
        <v>667217</v>
      </c>
      <c r="D2" s="31">
        <f>B2/C2</f>
        <v>0.12363144224442722</v>
      </c>
      <c r="E2" s="27">
        <f>(D2-$L$5)/$L$4</f>
        <v>0.55241931297778024</v>
      </c>
      <c r="F2" s="27">
        <f>((E2)/(1000/15))*1000</f>
        <v>8.2862896946667028</v>
      </c>
      <c r="G2" s="44" t="s">
        <v>4</v>
      </c>
      <c r="H2" s="43">
        <f>H1/'[2]bead loading'!K14</f>
        <v>126164.0780999214</v>
      </c>
      <c r="I2" s="54">
        <f>F2/30</f>
        <v>0.27620965648889012</v>
      </c>
      <c r="J2" s="15"/>
    </row>
    <row r="3" spans="1:12" ht="17" thickBot="1" x14ac:dyDescent="0.25">
      <c r="A3" s="28">
        <f>A2+30</f>
        <v>60</v>
      </c>
      <c r="B3" s="26">
        <f>'[2]100% bubbler 10 min exchange'!F49</f>
        <v>84902</v>
      </c>
      <c r="C3" s="26">
        <f>'[2]100% bubbler 10 min exchange'!F48</f>
        <v>668894</v>
      </c>
      <c r="D3" s="31">
        <f>B3/C3</f>
        <v>0.12692893044338863</v>
      </c>
      <c r="E3" s="27">
        <f>(D3-$L$5)/$L$4</f>
        <v>0.56715339787036922</v>
      </c>
      <c r="F3" s="27">
        <f>((E3)/(1000/15))*1000</f>
        <v>8.5073009680555369</v>
      </c>
      <c r="G3" s="27">
        <f>F2</f>
        <v>8.2862896946667028</v>
      </c>
      <c r="H3" s="28"/>
      <c r="I3" s="54">
        <f>F3/30</f>
        <v>0.28357669893518456</v>
      </c>
    </row>
    <row r="4" spans="1:12" x14ac:dyDescent="0.2">
      <c r="A4" s="28">
        <f>A3+30</f>
        <v>90</v>
      </c>
      <c r="B4" s="26">
        <f>'[2]100% bubbler 10 min exchange'!F62</f>
        <v>75694</v>
      </c>
      <c r="C4" s="26">
        <f>'[2]100% bubbler 10 min exchange'!F61</f>
        <v>662313</v>
      </c>
      <c r="D4" s="31">
        <f>B4/C4</f>
        <v>0.11428735356243951</v>
      </c>
      <c r="E4" s="27">
        <f>(D4-$L$5)/$L$4</f>
        <v>0.5106673528259138</v>
      </c>
      <c r="F4" s="27">
        <f>((E4)/(1000/15))*1000</f>
        <v>7.6600102923887059</v>
      </c>
      <c r="G4" s="27">
        <f>F2+F3</f>
        <v>16.793590662722238</v>
      </c>
      <c r="H4" s="28"/>
      <c r="I4" s="54">
        <f>F4/30</f>
        <v>0.25533367641295684</v>
      </c>
      <c r="K4" s="42" t="s">
        <v>13</v>
      </c>
      <c r="L4" s="41">
        <v>0.2238</v>
      </c>
    </row>
    <row r="5" spans="1:12" ht="17" thickBot="1" x14ac:dyDescent="0.25">
      <c r="A5" s="28">
        <f>A4+30</f>
        <v>120</v>
      </c>
      <c r="B5" s="26">
        <f>'[2]100% bubbler 10 min exchange'!F74</f>
        <v>73158</v>
      </c>
      <c r="C5" s="26">
        <f>'[2]100% bubbler 10 min exchange'!F73</f>
        <v>660250</v>
      </c>
      <c r="D5" s="31">
        <f>B5/C5</f>
        <v>0.1108034835289663</v>
      </c>
      <c r="E5" s="27">
        <f>(D5-$L$5)/$L$4</f>
        <v>0.49510046259591733</v>
      </c>
      <c r="F5" s="27">
        <f>((E5)/(1000/15))*1000</f>
        <v>7.4265069389387595</v>
      </c>
      <c r="G5" s="27">
        <f>G4+F4</f>
        <v>24.453600955110943</v>
      </c>
      <c r="H5" s="28"/>
      <c r="I5" s="54">
        <f>F5/30</f>
        <v>0.24755023129795864</v>
      </c>
      <c r="K5" s="40" t="s">
        <v>12</v>
      </c>
      <c r="L5" s="39">
        <v>0</v>
      </c>
    </row>
    <row r="6" spans="1:12" x14ac:dyDescent="0.2">
      <c r="A6" s="28">
        <f>A5+30</f>
        <v>150</v>
      </c>
      <c r="B6" s="26">
        <f>'[2]100% bubbler 10 min exchange'!F88</f>
        <v>63372</v>
      </c>
      <c r="C6" s="26">
        <f>'[2]100% bubbler 10 min exchange'!F87</f>
        <v>661671</v>
      </c>
      <c r="D6" s="31">
        <f>B5/C5</f>
        <v>0.1108034835289663</v>
      </c>
      <c r="E6" s="27">
        <f>(D6-$L$5)/$L$4</f>
        <v>0.49510046259591733</v>
      </c>
      <c r="F6" s="27">
        <f>((E6)/(1000/15))*1000</f>
        <v>7.4265069389387595</v>
      </c>
      <c r="G6" s="27">
        <f>G5+F5</f>
        <v>31.880107894049701</v>
      </c>
      <c r="H6" s="28"/>
      <c r="I6" s="54">
        <f>F6/30</f>
        <v>0.24755023129795864</v>
      </c>
    </row>
    <row r="7" spans="1:12" x14ac:dyDescent="0.2">
      <c r="A7" s="28">
        <f>A6+30</f>
        <v>180</v>
      </c>
      <c r="B7" s="26">
        <f>'[2]100% bubbler 10 min exchange'!F100</f>
        <v>36476</v>
      </c>
      <c r="C7" s="26">
        <f>'[2]100% bubbler 10 min exchange'!F99</f>
        <v>656214</v>
      </c>
      <c r="D7" s="31">
        <f>B7/C7</f>
        <v>5.558552545358679E-2</v>
      </c>
      <c r="E7" s="27">
        <f>(D7-$L$5)/$L$4</f>
        <v>0.24837142740655402</v>
      </c>
      <c r="F7" s="27">
        <f>((E7)/(1000/15))*1000</f>
        <v>3.72557141109831</v>
      </c>
      <c r="G7" s="27">
        <f>G6+F6</f>
        <v>39.306614832988458</v>
      </c>
      <c r="H7" s="28"/>
      <c r="I7" s="54">
        <f>F7/30</f>
        <v>0.124185713703277</v>
      </c>
    </row>
    <row r="8" spans="1:12" x14ac:dyDescent="0.2">
      <c r="A8" s="28">
        <f>A7+30</f>
        <v>210</v>
      </c>
      <c r="B8" s="26">
        <f>'[2]100% bubbler 10 min exchange'!F111</f>
        <v>27649</v>
      </c>
      <c r="C8" s="26">
        <f>'[2]100% bubbler 10 min exchange'!F110</f>
        <v>658843</v>
      </c>
      <c r="D8" s="31">
        <f>B8/C8</f>
        <v>4.1965991897918019E-2</v>
      </c>
      <c r="E8" s="27">
        <f>(D8-$L$5)/$L$4</f>
        <v>0.1875156027610278</v>
      </c>
      <c r="F8" s="27">
        <f>((E8)/(1000/15))*1000</f>
        <v>2.8127340414154172</v>
      </c>
      <c r="G8" s="27">
        <f>G7+F7</f>
        <v>43.032186244086766</v>
      </c>
      <c r="H8" s="28"/>
      <c r="I8" s="54">
        <f>F8/30</f>
        <v>9.37578013805139E-2</v>
      </c>
    </row>
    <row r="9" spans="1:12" x14ac:dyDescent="0.2">
      <c r="A9" s="28">
        <f>A8+30</f>
        <v>240</v>
      </c>
      <c r="B9" s="26">
        <f>'[2]100% bubbler 10 min exchange'!F125</f>
        <v>44798</v>
      </c>
      <c r="C9" s="26">
        <f>'[2]100% bubbler 10 min exchange'!F124</f>
        <v>655071</v>
      </c>
      <c r="D9" s="31">
        <f>B9/C9</f>
        <v>6.8386480244126205E-2</v>
      </c>
      <c r="E9" s="27">
        <f>(D9-$L$5)/$L$4</f>
        <v>0.30556961681915196</v>
      </c>
      <c r="F9" s="27">
        <f>((E9)/(1000/15))*1000</f>
        <v>4.5835442522872789</v>
      </c>
      <c r="G9" s="27">
        <f>G8+F8</f>
        <v>45.844920285502184</v>
      </c>
      <c r="H9" s="26"/>
      <c r="I9" s="54">
        <f>F9/30</f>
        <v>0.15278480840957595</v>
      </c>
    </row>
    <row r="10" spans="1:12" ht="17" thickBot="1" x14ac:dyDescent="0.25">
      <c r="A10" s="28">
        <f>A9+30</f>
        <v>270</v>
      </c>
      <c r="B10" s="26">
        <f>'[2]100% bubbler 10 min exchange'!F137</f>
        <v>56192</v>
      </c>
      <c r="C10" s="26">
        <f>'[2]100% bubbler 10 min exchange'!F136</f>
        <v>658796</v>
      </c>
      <c r="D10" s="31">
        <f>B10/C10</f>
        <v>8.5294992683622853E-2</v>
      </c>
      <c r="E10" s="27">
        <f>(D10-$L$5)/$L$4</f>
        <v>0.38112150439509762</v>
      </c>
      <c r="F10" s="27">
        <f>((E10)/(1000/15))*1000</f>
        <v>5.7168225659264635</v>
      </c>
      <c r="G10" s="27">
        <f>G9+F9</f>
        <v>50.428464537789466</v>
      </c>
      <c r="H10" s="26"/>
      <c r="I10" s="54">
        <f>F10/30</f>
        <v>0.19056075219754878</v>
      </c>
      <c r="K10" s="15"/>
    </row>
    <row r="11" spans="1:12" x14ac:dyDescent="0.2">
      <c r="A11" s="28">
        <f>A10+30</f>
        <v>300</v>
      </c>
      <c r="B11" s="38">
        <f>'[2]100% bubbler 10 min exchange'!F148</f>
        <v>70735</v>
      </c>
      <c r="C11" s="37">
        <f>'[2]100% bubbler 10 min exchange'!F147</f>
        <v>649383</v>
      </c>
      <c r="D11" s="31">
        <f>B11/C11</f>
        <v>0.10892647328310104</v>
      </c>
      <c r="E11" s="27">
        <f>(D11-$L$5)/$L$4</f>
        <v>0.48671346417828881</v>
      </c>
      <c r="F11" s="27">
        <f>((E11)/(1000/15))*1000</f>
        <v>7.3007019626743315</v>
      </c>
      <c r="G11" s="27">
        <f>G10+F10</f>
        <v>56.14528710371593</v>
      </c>
      <c r="H11" s="26"/>
      <c r="I11" s="54">
        <f>F11/30</f>
        <v>0.24335673208914438</v>
      </c>
      <c r="K11" s="35" t="s">
        <v>11</v>
      </c>
      <c r="L11" s="34"/>
    </row>
    <row r="12" spans="1:12" x14ac:dyDescent="0.2">
      <c r="A12" s="28">
        <f>A11+30</f>
        <v>330</v>
      </c>
      <c r="B12" s="36">
        <f>'[2]100% bubbler 10 min exchange'!F160</f>
        <v>61932</v>
      </c>
      <c r="C12" s="26">
        <f>'[2]100% bubbler 10 min exchange'!F159</f>
        <v>652286</v>
      </c>
      <c r="D12" s="31">
        <f>B12/C12</f>
        <v>9.4946081933385051E-2</v>
      </c>
      <c r="E12" s="27">
        <f>(D12-$L$5)/$L$4</f>
        <v>0.4242452275843836</v>
      </c>
      <c r="F12" s="27">
        <f>((E12)/(1000/15))*1000</f>
        <v>6.3636784137657534</v>
      </c>
      <c r="G12" s="27">
        <f>G11+F11</f>
        <v>63.445989066390261</v>
      </c>
      <c r="H12" s="26"/>
      <c r="I12" s="54">
        <f>F12/30</f>
        <v>0.21212261379219177</v>
      </c>
      <c r="K12" s="33" t="s">
        <v>3</v>
      </c>
      <c r="L12" s="32" t="s">
        <v>2</v>
      </c>
    </row>
    <row r="13" spans="1:12" ht="17" thickBot="1" x14ac:dyDescent="0.25">
      <c r="A13" s="28">
        <f>A12+30</f>
        <v>360</v>
      </c>
      <c r="B13" s="26">
        <f>'[2]100% bubbler 10 min exchange'!F170</f>
        <v>61748</v>
      </c>
      <c r="C13" s="26">
        <f>'[2]100% bubbler 10 min exchange'!F169</f>
        <v>652836</v>
      </c>
      <c r="D13" s="31">
        <f>B13/C13</f>
        <v>9.4584244741405199E-2</v>
      </c>
      <c r="E13" s="27">
        <f>(D13-$L$5)/$L$4</f>
        <v>0.42262843941646649</v>
      </c>
      <c r="F13" s="27">
        <f>((E13)/(1000/15))*1000</f>
        <v>6.3394265912469967</v>
      </c>
      <c r="G13" s="27">
        <f>G12+F12</f>
        <v>69.809667480156008</v>
      </c>
      <c r="H13" s="26"/>
      <c r="I13" s="54">
        <f>F13/30</f>
        <v>0.21131421970823322</v>
      </c>
      <c r="K13" s="30">
        <f>'[1]bead loading'!$K$14</f>
        <v>6.132852222404463E-4</v>
      </c>
      <c r="L13" s="29">
        <f>'[2]bead loading'!K14</f>
        <v>7.6284971211232897E-4</v>
      </c>
    </row>
    <row r="14" spans="1:12" x14ac:dyDescent="0.2">
      <c r="A14" s="28">
        <v>380</v>
      </c>
      <c r="B14" s="26">
        <f>'[2]100% bubbler 10 min exchange'!F180</f>
        <v>47582</v>
      </c>
      <c r="C14" s="26">
        <f>'[2]100% bubbler 10 min exchange'!F179</f>
        <v>647919</v>
      </c>
      <c r="D14" s="31">
        <f>B14/C14</f>
        <v>7.3438192119693976E-2</v>
      </c>
      <c r="E14" s="27">
        <f>(D14-$L$5)/$L$4</f>
        <v>0.32814205594143869</v>
      </c>
      <c r="F14" s="27">
        <f>((E14)/(1000/10))*1000</f>
        <v>3.281420559414387</v>
      </c>
      <c r="G14" s="27">
        <f>G13+F13</f>
        <v>76.149094071402999</v>
      </c>
      <c r="H14" s="26"/>
      <c r="I14" s="54">
        <f>F14/30</f>
        <v>0.1093806853138129</v>
      </c>
      <c r="K14" s="15"/>
    </row>
    <row r="15" spans="1:12" x14ac:dyDescent="0.2">
      <c r="A15" s="28">
        <v>410</v>
      </c>
      <c r="B15" s="26">
        <f>'[2]100% bubbler 10 min exchange'!F188</f>
        <v>48254</v>
      </c>
      <c r="C15" s="26">
        <f>'[2]100% bubbler 10 min exchange'!F187</f>
        <v>642853</v>
      </c>
      <c r="D15" s="31">
        <f>B15/C15</f>
        <v>7.5062261512351972E-2</v>
      </c>
      <c r="E15" s="27">
        <f>(D15-$L$5)/$L$4</f>
        <v>0.335398845006041</v>
      </c>
      <c r="F15" s="27">
        <f>((E15)/(1000/15))*1000</f>
        <v>5.0309826750906144</v>
      </c>
      <c r="G15" s="27">
        <f>G14+F14</f>
        <v>79.430514630817385</v>
      </c>
      <c r="H15" s="26"/>
      <c r="I15" s="54">
        <f>F15/30</f>
        <v>0.16769942250302047</v>
      </c>
    </row>
    <row r="16" spans="1:12" x14ac:dyDescent="0.2">
      <c r="A16" s="28">
        <v>440</v>
      </c>
      <c r="B16" s="26">
        <f>'[2]100% bubbler 10 min exchange'!F196</f>
        <v>46619</v>
      </c>
      <c r="C16" s="26">
        <f>'[2]100% bubbler 10 min exchange'!F195</f>
        <v>643925</v>
      </c>
      <c r="D16" s="31">
        <f>B16/C16</f>
        <v>7.2398183018208648E-2</v>
      </c>
      <c r="E16" s="27">
        <f>(D16-$L$5)/$L$4</f>
        <v>0.32349500901791173</v>
      </c>
      <c r="F16" s="27">
        <f>((E16)/(1000/15))*1000</f>
        <v>4.8524251352686756</v>
      </c>
      <c r="G16" s="27">
        <f>G15+F15</f>
        <v>84.461497305907997</v>
      </c>
      <c r="H16" s="26"/>
      <c r="I16" s="54">
        <f>F16/30</f>
        <v>0.16174750450895586</v>
      </c>
    </row>
    <row r="17" spans="1:10" x14ac:dyDescent="0.2">
      <c r="A17" s="28">
        <v>470</v>
      </c>
      <c r="B17" s="26">
        <f>'[2]100% bubbler 10 min exchange'!F204</f>
        <v>38996</v>
      </c>
      <c r="C17" s="26">
        <f>'[2]100% bubbler 10 min exchange'!F203</f>
        <v>637881</v>
      </c>
      <c r="D17" s="31">
        <f>B17/C17</f>
        <v>6.1133659726500714E-2</v>
      </c>
      <c r="E17" s="27">
        <f>(D17-$L$5)/$L$4</f>
        <v>0.27316201843834098</v>
      </c>
      <c r="F17" s="27">
        <f>((E17)/(1000/15))*1000</f>
        <v>4.097430276575114</v>
      </c>
      <c r="G17" s="27">
        <f>G16+F16</f>
        <v>89.313922441176672</v>
      </c>
      <c r="H17" s="26"/>
      <c r="I17" s="54">
        <f>F17/30</f>
        <v>0.13658100921917046</v>
      </c>
    </row>
    <row r="18" spans="1:10" ht="16" customHeight="1" x14ac:dyDescent="0.2">
      <c r="A18" s="28">
        <v>500</v>
      </c>
      <c r="B18" s="26">
        <f>'[2]100% bubbler 10 min exchange'!F212</f>
        <v>27118</v>
      </c>
      <c r="C18" s="26">
        <f>'[2]100% bubbler 10 min exchange'!F211</f>
        <v>641595</v>
      </c>
      <c r="D18" s="31">
        <f>B18/C18</f>
        <v>4.2266538860184381E-2</v>
      </c>
      <c r="E18" s="27">
        <f>(D18-$L$5)/$L$4</f>
        <v>0.18885852931270947</v>
      </c>
      <c r="F18" s="27">
        <f>((E18)/(1000/15))*1000</f>
        <v>2.8328779396906421</v>
      </c>
      <c r="G18" s="27">
        <f>G17+F17</f>
        <v>93.411352717751782</v>
      </c>
      <c r="H18" s="26"/>
      <c r="I18" s="54">
        <f>F18/30</f>
        <v>9.4429264656354733E-2</v>
      </c>
    </row>
    <row r="19" spans="1:10" x14ac:dyDescent="0.2">
      <c r="A19" s="26"/>
      <c r="B19" s="28"/>
      <c r="C19" s="26"/>
      <c r="D19" s="26"/>
      <c r="E19" s="26"/>
      <c r="F19" s="26"/>
      <c r="G19" s="27">
        <f>G18+F18</f>
        <v>96.244230657442429</v>
      </c>
      <c r="H19" s="26"/>
    </row>
    <row r="20" spans="1:10" x14ac:dyDescent="0.2">
      <c r="B20" s="15"/>
    </row>
    <row r="21" spans="1:10" x14ac:dyDescent="0.2">
      <c r="B21" s="15"/>
    </row>
    <row r="22" spans="1:10" x14ac:dyDescent="0.2">
      <c r="A22" s="48" t="s">
        <v>2</v>
      </c>
      <c r="B22" s="48" t="str">
        <f>'[1]Auswertung amino 80 AaeUPO'!B1</f>
        <v>R-Phol</v>
      </c>
      <c r="C22" s="48" t="str">
        <f>'[1]Auswertung amino 80 AaeUPO'!C1</f>
        <v>IS</v>
      </c>
      <c r="D22" s="48" t="str">
        <f>'[1]Auswertung amino 80 AaeUPO'!D1</f>
        <v>Normalized</v>
      </c>
      <c r="E22" s="48" t="str">
        <f>'[1]Auswertung amino 80 AaeUPO'!E1</f>
        <v>R-PhOl</v>
      </c>
      <c r="F22" s="48" t="str">
        <f>'[1]Auswertung amino 80 AaeUPO'!F1</f>
        <v>produced product/30 min [µmol]</v>
      </c>
      <c r="G22" s="48" t="str">
        <f>'[1]Auswertung amino 80 AaeUPO'!G1</f>
        <v>produced product [µmol]</v>
      </c>
      <c r="H22" s="49">
        <f>'[1]Auswertung amino 80 AaeUPO'!H1</f>
        <v>72.435834683566085</v>
      </c>
      <c r="I22" t="str">
        <f>'[1]Auswertung amino 80 AaeUPO'!I1</f>
        <v>produced product/min</v>
      </c>
    </row>
    <row r="23" spans="1:10" x14ac:dyDescent="0.2">
      <c r="A23" s="48">
        <f>'[1]Auswertung amino 80 AaeUPO'!A2</f>
        <v>30</v>
      </c>
      <c r="B23" s="50">
        <f>'[1]Auswertung amino 80 AaeUPO'!B2</f>
        <v>70032</v>
      </c>
      <c r="C23" s="50">
        <f>'[1]Auswertung amino 80 AaeUPO'!C2</f>
        <v>362638</v>
      </c>
      <c r="D23" s="51">
        <f>'[1]Auswertung amino 80 AaeUPO'!D2</f>
        <v>0.19311820603466817</v>
      </c>
      <c r="E23" s="51">
        <f>'[1]Auswertung amino 80 AaeUPO'!E2</f>
        <v>0.67429541213222133</v>
      </c>
      <c r="F23" s="51">
        <f>'[1]Auswertung amino 80 AaeUPO'!F2</f>
        <v>10.114431181983319</v>
      </c>
      <c r="G23" s="48" t="str">
        <f>'[1]Auswertung amino 80 AaeUPO'!G2</f>
        <v>TTN</v>
      </c>
      <c r="H23" s="49">
        <f>H22/L13</f>
        <v>94954.266264309699</v>
      </c>
      <c r="I23" s="55">
        <f>'[1]Auswertung amino 80 AaeUPO'!I2</f>
        <v>0.33714770606611061</v>
      </c>
      <c r="J23" s="15"/>
    </row>
    <row r="24" spans="1:10" x14ac:dyDescent="0.2">
      <c r="A24" s="48">
        <f>'[1]Auswertung amino 80 AaeUPO'!A3</f>
        <v>60</v>
      </c>
      <c r="B24" s="50">
        <f>'[1]Auswertung amino 80 AaeUPO'!B3</f>
        <v>63008</v>
      </c>
      <c r="C24" s="50">
        <f>'[1]Auswertung amino 80 AaeUPO'!C3</f>
        <v>358663</v>
      </c>
      <c r="D24" s="51">
        <f>'[1]Auswertung amino 80 AaeUPO'!D3</f>
        <v>0.17567465838405411</v>
      </c>
      <c r="E24" s="51">
        <f>'[1]Auswertung amino 80 AaeUPO'!E3</f>
        <v>0.61338917033538443</v>
      </c>
      <c r="F24" s="51">
        <f>'[1]Auswertung amino 80 AaeUPO'!F3</f>
        <v>9.2008375550307662</v>
      </c>
      <c r="G24" s="51">
        <f>F23</f>
        <v>10.114431181983319</v>
      </c>
      <c r="H24" s="50"/>
      <c r="I24" s="55">
        <f>'[1]Auswertung amino 80 AaeUPO'!I3</f>
        <v>0.30669458516769221</v>
      </c>
      <c r="J24" s="15"/>
    </row>
    <row r="25" spans="1:10" x14ac:dyDescent="0.2">
      <c r="A25" s="48">
        <f>'[1]Auswertung amino 80 AaeUPO'!A4</f>
        <v>90</v>
      </c>
      <c r="B25" s="50">
        <f>'[1]Auswertung amino 80 AaeUPO'!B4</f>
        <v>60813</v>
      </c>
      <c r="C25" s="50">
        <f>'[1]Auswertung amino 80 AaeUPO'!C4</f>
        <v>357288</v>
      </c>
      <c r="D25" s="51">
        <f>'[1]Auswertung amino 80 AaeUPO'!D4</f>
        <v>0.17020722778262914</v>
      </c>
      <c r="E25" s="51">
        <f>'[1]Auswertung amino 80 AaeUPO'!E4</f>
        <v>0.59429897968795098</v>
      </c>
      <c r="F25" s="51">
        <f>'[1]Auswertung amino 80 AaeUPO'!F4</f>
        <v>8.9144846953192651</v>
      </c>
      <c r="G25" s="51">
        <f>G24+F24</f>
        <v>19.315268737014087</v>
      </c>
      <c r="H25" s="50"/>
      <c r="I25" s="55">
        <f>'[1]Auswertung amino 80 AaeUPO'!I4</f>
        <v>0.29714948984397549</v>
      </c>
      <c r="J25" s="15"/>
    </row>
    <row r="26" spans="1:10" x14ac:dyDescent="0.2">
      <c r="A26" s="48">
        <f>'[1]Auswertung amino 80 AaeUPO'!A5</f>
        <v>120</v>
      </c>
      <c r="B26" s="50">
        <f>'[1]Auswertung amino 80 AaeUPO'!B5</f>
        <v>66851</v>
      </c>
      <c r="C26" s="50">
        <f>'[1]Auswertung amino 80 AaeUPO'!C5</f>
        <v>383343</v>
      </c>
      <c r="D26" s="51">
        <f>'[1]Auswertung amino 80 AaeUPO'!D5</f>
        <v>0.17438951539482916</v>
      </c>
      <c r="E26" s="51">
        <f>'[1]Auswertung amino 80 AaeUPO'!E5</f>
        <v>0.60890193922775548</v>
      </c>
      <c r="F26" s="51">
        <f>'[1]Auswertung amino 80 AaeUPO'!F5</f>
        <v>9.1335290884163314</v>
      </c>
      <c r="G26" s="51">
        <f>G25+F25</f>
        <v>28.229753432333354</v>
      </c>
      <c r="H26" s="50"/>
      <c r="I26" s="55">
        <f>'[1]Auswertung amino 80 AaeUPO'!I5</f>
        <v>0.30445096961387769</v>
      </c>
      <c r="J26" s="15"/>
    </row>
    <row r="27" spans="1:10" x14ac:dyDescent="0.2">
      <c r="A27" s="48">
        <f>'[1]Auswertung amino 80 AaeUPO'!A6</f>
        <v>150</v>
      </c>
      <c r="B27" s="50">
        <f>'[1]Auswertung amino 80 AaeUPO'!B6</f>
        <v>54450</v>
      </c>
      <c r="C27" s="50">
        <f>'[1]Auswertung amino 80 AaeUPO'!C6</f>
        <v>366061</v>
      </c>
      <c r="D27" s="51">
        <f>'[1]Auswertung amino 80 AaeUPO'!D6</f>
        <v>0.14874570085313649</v>
      </c>
      <c r="E27" s="51">
        <f>'[1]Auswertung amino 80 AaeUPO'!E6</f>
        <v>0.51936348063245985</v>
      </c>
      <c r="F27" s="51">
        <f>'[1]Auswertung amino 80 AaeUPO'!F6</f>
        <v>7.7904522094868973</v>
      </c>
      <c r="G27" s="51">
        <f>G26+F26</f>
        <v>37.363282520749685</v>
      </c>
      <c r="H27" s="50"/>
      <c r="I27" s="55">
        <f>'[1]Auswertung amino 80 AaeUPO'!I6</f>
        <v>0.25968174031622993</v>
      </c>
      <c r="J27" s="15"/>
    </row>
    <row r="28" spans="1:10" x14ac:dyDescent="0.2">
      <c r="A28" s="48">
        <f>'[1]Auswertung amino 80 AaeUPO'!A7</f>
        <v>180</v>
      </c>
      <c r="B28" s="50">
        <f>'[1]Auswertung amino 80 AaeUPO'!B7</f>
        <v>45875</v>
      </c>
      <c r="C28" s="50">
        <f>'[1]Auswertung amino 80 AaeUPO'!C7</f>
        <v>365852</v>
      </c>
      <c r="D28" s="51">
        <f>'[1]Auswertung amino 80 AaeUPO'!D7</f>
        <v>0.12539223511146583</v>
      </c>
      <c r="E28" s="51">
        <f>'[1]Auswertung amino 80 AaeUPO'!E7</f>
        <v>0.43782204997020191</v>
      </c>
      <c r="F28" s="51">
        <f>'[1]Auswertung amino 80 AaeUPO'!F7</f>
        <v>6.5673307495530278</v>
      </c>
      <c r="G28" s="51">
        <f>G27+F27</f>
        <v>45.153734730236579</v>
      </c>
      <c r="H28" s="50"/>
      <c r="I28" s="55">
        <f>'[1]Auswertung amino 80 AaeUPO'!I7</f>
        <v>0.21891102498510093</v>
      </c>
      <c r="J28" s="15"/>
    </row>
    <row r="29" spans="1:10" x14ac:dyDescent="0.2">
      <c r="A29" s="48">
        <f>'[1]Auswertung amino 80 AaeUPO'!A8</f>
        <v>210</v>
      </c>
      <c r="B29" s="50">
        <f>'[1]Auswertung amino 80 AaeUPO'!B8</f>
        <v>34699</v>
      </c>
      <c r="C29" s="50">
        <f>'[1]Auswertung amino 80 AaeUPO'!C8</f>
        <v>365157</v>
      </c>
      <c r="D29" s="51">
        <f>'[1]Auswertung amino 80 AaeUPO'!D8</f>
        <v>9.5024879709275742E-2</v>
      </c>
      <c r="E29" s="51">
        <f>'[1]Auswertung amino 80 AaeUPO'!E8</f>
        <v>0.33179078110780635</v>
      </c>
      <c r="F29" s="51">
        <f>'[1]Auswertung amino 80 AaeUPO'!F8</f>
        <v>4.976861716617095</v>
      </c>
      <c r="G29" s="51">
        <f>G28+F28</f>
        <v>51.721065479789608</v>
      </c>
      <c r="H29" s="50"/>
      <c r="I29" s="55">
        <f>'[1]Auswertung amino 80 AaeUPO'!I8</f>
        <v>0.16589539055390318</v>
      </c>
      <c r="J29" s="15"/>
    </row>
    <row r="30" spans="1:10" x14ac:dyDescent="0.2">
      <c r="A30" s="48">
        <f>'[1]Auswertung amino 80 AaeUPO'!A9</f>
        <v>240</v>
      </c>
      <c r="B30" s="50">
        <f>'[1]Auswertung amino 80 AaeUPO'!B9</f>
        <v>33675</v>
      </c>
      <c r="C30" s="50">
        <f>'[1]Auswertung amino 80 AaeUPO'!C9</f>
        <v>363783</v>
      </c>
      <c r="D30" s="51">
        <f>'[1]Auswertung amino 80 AaeUPO'!D9</f>
        <v>9.2568921582371913E-2</v>
      </c>
      <c r="E30" s="51">
        <f>'[1]Auswertung amino 80 AaeUPO'!E9</f>
        <v>0.32321550831833767</v>
      </c>
      <c r="F30" s="51">
        <f>'[1]Auswertung amino 80 AaeUPO'!F9</f>
        <v>4.8482326247750649</v>
      </c>
      <c r="G30" s="51">
        <f>G29+F29</f>
        <v>56.697927196406702</v>
      </c>
      <c r="H30" s="50"/>
      <c r="I30" s="55">
        <f>'[1]Auswertung amino 80 AaeUPO'!I9</f>
        <v>0.16160775415916884</v>
      </c>
      <c r="J30" s="15"/>
    </row>
    <row r="31" spans="1:10" x14ac:dyDescent="0.2">
      <c r="A31" s="48">
        <f>'[1]Auswertung amino 80 AaeUPO'!A10</f>
        <v>270</v>
      </c>
      <c r="B31" s="50">
        <f>'[1]Auswertung amino 80 AaeUPO'!B10</f>
        <v>29831</v>
      </c>
      <c r="C31" s="50">
        <f>'[1]Auswertung amino 80 AaeUPO'!C10</f>
        <v>365421</v>
      </c>
      <c r="D31" s="51">
        <f>'[1]Auswertung amino 80 AaeUPO'!D10</f>
        <v>8.1634607753796301E-2</v>
      </c>
      <c r="E31" s="51">
        <f>'[1]Auswertung amino 80 AaeUPO'!E10</f>
        <v>0.28503703824649546</v>
      </c>
      <c r="F31" s="51">
        <f>'[1]Auswertung amino 80 AaeUPO'!F10</f>
        <v>4.2755555736974316</v>
      </c>
      <c r="G31" s="51">
        <f>G30+F30</f>
        <v>61.546159821181767</v>
      </c>
      <c r="H31" s="50"/>
      <c r="I31" s="55">
        <f>'[1]Auswertung amino 80 AaeUPO'!I10</f>
        <v>0.14251851912324773</v>
      </c>
      <c r="J31" s="15"/>
    </row>
    <row r="32" spans="1:10" x14ac:dyDescent="0.2">
      <c r="A32" s="48">
        <f>'[1]Auswertung amino 80 AaeUPO'!A11</f>
        <v>300</v>
      </c>
      <c r="B32" s="50">
        <f>'[1]Auswertung amino 80 AaeUPO'!B11</f>
        <v>20692</v>
      </c>
      <c r="C32" s="50">
        <f>'[1]Auswertung amino 80 AaeUPO'!C11</f>
        <v>364411</v>
      </c>
      <c r="D32" s="51">
        <f>'[1]Auswertung amino 80 AaeUPO'!D11</f>
        <v>5.6782040059163964E-2</v>
      </c>
      <c r="E32" s="51">
        <f>'[1]Auswertung amino 80 AaeUPO'!E11</f>
        <v>0.1982613130557401</v>
      </c>
      <c r="F32" s="51">
        <f>'[1]Auswertung amino 80 AaeUPO'!F11</f>
        <v>2.9739196958361012</v>
      </c>
      <c r="G32" s="51">
        <f>G31+F31</f>
        <v>65.821715394879192</v>
      </c>
      <c r="H32" s="50"/>
      <c r="I32" s="55">
        <f>'[1]Auswertung amino 80 AaeUPO'!I11</f>
        <v>9.9130656527870037E-2</v>
      </c>
      <c r="J32" s="15"/>
    </row>
    <row r="33" spans="1:12" x14ac:dyDescent="0.2">
      <c r="A33" s="48">
        <f>'[1]Auswertung amino 80 AaeUPO'!A12</f>
        <v>330</v>
      </c>
      <c r="B33" s="50">
        <f>'[1]Auswertung amino 80 AaeUPO'!B12</f>
        <v>13953</v>
      </c>
      <c r="C33" s="50">
        <f>'[1]Auswertung amino 80 AaeUPO'!C12</f>
        <v>360450</v>
      </c>
      <c r="D33" s="51">
        <f>'[1]Auswertung amino 80 AaeUPO'!D12</f>
        <v>3.8709945900957138E-2</v>
      </c>
      <c r="E33" s="51">
        <f>'[1]Auswertung amino 80 AaeUPO'!E12</f>
        <v>0.13516042563183359</v>
      </c>
      <c r="F33" s="51">
        <f>'[1]Auswertung amino 80 AaeUPO'!F12</f>
        <v>2.0274063844775037</v>
      </c>
      <c r="G33" s="51">
        <f>G32+F32</f>
        <v>68.795635090715294</v>
      </c>
      <c r="H33" s="50"/>
      <c r="I33" s="55">
        <f>'[1]Auswertung amino 80 AaeUPO'!I12</f>
        <v>6.7580212815916793E-2</v>
      </c>
      <c r="J33" s="15"/>
    </row>
    <row r="34" spans="1:12" x14ac:dyDescent="0.2">
      <c r="A34" s="48">
        <f>'[1]Auswertung amino 80 AaeUPO'!A13</f>
        <v>360</v>
      </c>
      <c r="B34" s="50">
        <f>'[1]Auswertung amino 80 AaeUPO'!B13</f>
        <v>11179</v>
      </c>
      <c r="C34" s="50">
        <f>'[1]Auswertung amino 80 AaeUPO'!C13</f>
        <v>363030</v>
      </c>
      <c r="D34" s="51">
        <f>'[1]Auswertung amino 80 AaeUPO'!D13</f>
        <v>3.0793598325207283E-2</v>
      </c>
      <c r="E34" s="51">
        <f>'[1]Auswertung amino 80 AaeUPO'!E13</f>
        <v>0.10751954722488577</v>
      </c>
      <c r="F34" s="51">
        <f>'[1]Auswertung amino 80 AaeUPO'!F13</f>
        <v>1.6127932083732865</v>
      </c>
      <c r="G34" s="51">
        <f>G33+F33</f>
        <v>70.823041475192795</v>
      </c>
      <c r="H34" s="50"/>
      <c r="I34" s="55">
        <f>'[1]Auswertung amino 80 AaeUPO'!I13</f>
        <v>5.3759773612442885E-2</v>
      </c>
      <c r="J34" s="15"/>
    </row>
    <row r="35" spans="1:12" ht="17" thickBot="1" x14ac:dyDescent="0.25">
      <c r="A35" s="52"/>
      <c r="B35" s="52"/>
      <c r="C35" s="52"/>
      <c r="D35" s="52"/>
      <c r="E35" s="52"/>
      <c r="F35" s="52"/>
      <c r="G35" s="53">
        <f>G34+F34</f>
        <v>72.435834683566085</v>
      </c>
      <c r="H35" s="52"/>
    </row>
    <row r="36" spans="1:12" x14ac:dyDescent="0.2">
      <c r="A36" s="25"/>
      <c r="B36" s="24" t="s">
        <v>10</v>
      </c>
      <c r="C36" s="24"/>
      <c r="D36" s="24"/>
      <c r="E36" s="24" t="s">
        <v>9</v>
      </c>
      <c r="F36" s="24"/>
      <c r="G36" s="24"/>
      <c r="H36" s="59"/>
      <c r="I36" s="61" t="s">
        <v>20</v>
      </c>
      <c r="J36" s="24"/>
      <c r="K36" s="24"/>
      <c r="L36" s="23"/>
    </row>
    <row r="37" spans="1:12" x14ac:dyDescent="0.2">
      <c r="A37" s="20" t="s">
        <v>8</v>
      </c>
      <c r="B37" s="22" t="s">
        <v>2</v>
      </c>
      <c r="C37" s="22" t="s">
        <v>3</v>
      </c>
      <c r="D37" s="22" t="s">
        <v>6</v>
      </c>
      <c r="E37" s="22" t="s">
        <v>2</v>
      </c>
      <c r="F37" s="22" t="s">
        <v>3</v>
      </c>
      <c r="G37" s="22" t="s">
        <v>6</v>
      </c>
      <c r="H37" s="60" t="s">
        <v>0</v>
      </c>
      <c r="I37" s="20" t="s">
        <v>2</v>
      </c>
      <c r="J37" s="22" t="s">
        <v>3</v>
      </c>
      <c r="K37" s="22" t="s">
        <v>6</v>
      </c>
      <c r="L37" s="21" t="s">
        <v>0</v>
      </c>
    </row>
    <row r="38" spans="1:12" x14ac:dyDescent="0.2">
      <c r="A38" s="20">
        <f>A2</f>
        <v>30</v>
      </c>
      <c r="B38" s="18">
        <f>E23</f>
        <v>0.67429541213222133</v>
      </c>
      <c r="C38" s="18">
        <f>E2</f>
        <v>0.55241931297778024</v>
      </c>
      <c r="D38" s="18">
        <f>AVERAGE(B38:C38)</f>
        <v>0.61335736255500084</v>
      </c>
      <c r="E38" s="18">
        <f>F23</f>
        <v>10.114431181983319</v>
      </c>
      <c r="F38" s="18">
        <f>F2</f>
        <v>8.2862896946667028</v>
      </c>
      <c r="G38" s="18">
        <f>AVERAGE(E38:F38)</f>
        <v>9.2003604383250099</v>
      </c>
      <c r="H38" s="57">
        <f>_xlfn.STDEV.P(E38:F38)</f>
        <v>0.91407074365830798</v>
      </c>
      <c r="I38" s="62">
        <f>I23</f>
        <v>0.33714770606611061</v>
      </c>
      <c r="J38" s="18">
        <f>I2</f>
        <v>0.27620965648889012</v>
      </c>
      <c r="K38" s="19">
        <f>AVERAGE(I38:J38)</f>
        <v>0.30667868127750036</v>
      </c>
      <c r="L38" s="63">
        <f>_xlfn.STDEV.P(I38:J38)</f>
        <v>3.0469024788610244E-2</v>
      </c>
    </row>
    <row r="39" spans="1:12" x14ac:dyDescent="0.2">
      <c r="A39" s="20">
        <f>A3</f>
        <v>60</v>
      </c>
      <c r="B39" s="18">
        <f>E24</f>
        <v>0.61338917033538443</v>
      </c>
      <c r="C39" s="18">
        <f>E3</f>
        <v>0.56715339787036922</v>
      </c>
      <c r="D39" s="18">
        <f>AVERAGE(B39:C39)</f>
        <v>0.59027128410287677</v>
      </c>
      <c r="E39" s="18">
        <f>F24</f>
        <v>9.2008375550307662</v>
      </c>
      <c r="F39" s="18">
        <f>F3</f>
        <v>8.5073009680555369</v>
      </c>
      <c r="G39" s="18">
        <f>AVERAGE(E39:F39)</f>
        <v>8.8540692615431524</v>
      </c>
      <c r="H39" s="57">
        <f>_xlfn.STDEV.P(E39:F39)</f>
        <v>0.34676829348761462</v>
      </c>
      <c r="I39" s="62">
        <f t="shared" ref="I39:I50" si="0">I24</f>
        <v>0.30669458516769221</v>
      </c>
      <c r="J39" s="18">
        <f t="shared" ref="J39:J54" si="1">I3</f>
        <v>0.28357669893518456</v>
      </c>
      <c r="K39" s="19">
        <f t="shared" ref="K39:K54" si="2">AVERAGE(I39:J39)</f>
        <v>0.29513564205143838</v>
      </c>
      <c r="L39" s="63">
        <f t="shared" ref="L39:L54" si="3">_xlfn.STDEV.P(I39:J39)</f>
        <v>1.1558943116253828E-2</v>
      </c>
    </row>
    <row r="40" spans="1:12" x14ac:dyDescent="0.2">
      <c r="A40" s="20">
        <f>A4</f>
        <v>90</v>
      </c>
      <c r="B40" s="18">
        <f>E25</f>
        <v>0.59429897968795098</v>
      </c>
      <c r="C40" s="18">
        <f>E4</f>
        <v>0.5106673528259138</v>
      </c>
      <c r="D40" s="18">
        <f>AVERAGE(B40:C40)</f>
        <v>0.55248316625693239</v>
      </c>
      <c r="E40" s="18">
        <f>F25</f>
        <v>8.9144846953192651</v>
      </c>
      <c r="F40" s="18">
        <f>F4</f>
        <v>7.6600102923887059</v>
      </c>
      <c r="G40" s="18">
        <f>AVERAGE(E40:F40)</f>
        <v>8.287247493853986</v>
      </c>
      <c r="H40" s="57">
        <f>_xlfn.STDEV.P(E40:F40)</f>
        <v>0.62723720146527961</v>
      </c>
      <c r="I40" s="62">
        <f t="shared" si="0"/>
        <v>0.29714948984397549</v>
      </c>
      <c r="J40" s="18">
        <f t="shared" si="1"/>
        <v>0.25533367641295684</v>
      </c>
      <c r="K40" s="19">
        <f t="shared" si="2"/>
        <v>0.27624158312846614</v>
      </c>
      <c r="L40" s="63">
        <f t="shared" si="3"/>
        <v>2.0907906715509322E-2</v>
      </c>
    </row>
    <row r="41" spans="1:12" x14ac:dyDescent="0.2">
      <c r="A41" s="20">
        <f>A5</f>
        <v>120</v>
      </c>
      <c r="B41" s="18">
        <f>E26</f>
        <v>0.60890193922775548</v>
      </c>
      <c r="C41" s="18">
        <f>E5</f>
        <v>0.49510046259591733</v>
      </c>
      <c r="D41" s="18">
        <f>AVERAGE(B41:C41)</f>
        <v>0.55200120091183646</v>
      </c>
      <c r="E41" s="18">
        <f>F26</f>
        <v>9.1335290884163314</v>
      </c>
      <c r="F41" s="18">
        <f>F5</f>
        <v>7.4265069389387595</v>
      </c>
      <c r="G41" s="18">
        <f>AVERAGE(E41:F41)</f>
        <v>8.2800180136775445</v>
      </c>
      <c r="H41" s="57">
        <f>_xlfn.STDEV.P(E41:F41)</f>
        <v>0.85351107473879229</v>
      </c>
      <c r="I41" s="62">
        <f t="shared" si="0"/>
        <v>0.30445096961387769</v>
      </c>
      <c r="J41" s="18">
        <f t="shared" si="1"/>
        <v>0.24755023129795864</v>
      </c>
      <c r="K41" s="19">
        <f t="shared" si="2"/>
        <v>0.27600060045591818</v>
      </c>
      <c r="L41" s="63">
        <f t="shared" si="3"/>
        <v>2.8450369157959229E-2</v>
      </c>
    </row>
    <row r="42" spans="1:12" x14ac:dyDescent="0.2">
      <c r="A42" s="20">
        <f>A6</f>
        <v>150</v>
      </c>
      <c r="B42" s="18">
        <f>E27</f>
        <v>0.51936348063245985</v>
      </c>
      <c r="C42" s="18">
        <f>E6</f>
        <v>0.49510046259591733</v>
      </c>
      <c r="D42" s="18">
        <f>AVERAGE(B42:C42)</f>
        <v>0.50723197161418865</v>
      </c>
      <c r="E42" s="18">
        <f>F27</f>
        <v>7.7904522094868973</v>
      </c>
      <c r="F42" s="18">
        <f>F6</f>
        <v>7.4265069389387595</v>
      </c>
      <c r="G42" s="18">
        <f>AVERAGE(E42:F42)</f>
        <v>7.6084795742128284</v>
      </c>
      <c r="H42" s="57">
        <f>_xlfn.STDEV.P(E42:F42)</f>
        <v>0.18197263527406893</v>
      </c>
      <c r="I42" s="62">
        <f t="shared" si="0"/>
        <v>0.25968174031622993</v>
      </c>
      <c r="J42" s="18">
        <f t="shared" si="1"/>
        <v>0.24755023129795864</v>
      </c>
      <c r="K42" s="19">
        <f t="shared" si="2"/>
        <v>0.25361598580709427</v>
      </c>
      <c r="L42" s="63">
        <f t="shared" si="3"/>
        <v>6.065754509135643E-3</v>
      </c>
    </row>
    <row r="43" spans="1:12" x14ac:dyDescent="0.2">
      <c r="A43" s="20">
        <f>A7</f>
        <v>180</v>
      </c>
      <c r="B43" s="18">
        <f>E28</f>
        <v>0.43782204997020191</v>
      </c>
      <c r="C43" s="18">
        <f>E7</f>
        <v>0.24837142740655402</v>
      </c>
      <c r="D43" s="18">
        <f>AVERAGE(B43:C43)</f>
        <v>0.34309673868837798</v>
      </c>
      <c r="E43" s="18">
        <f>F28</f>
        <v>6.5673307495530278</v>
      </c>
      <c r="F43" s="18">
        <f>F7</f>
        <v>3.72557141109831</v>
      </c>
      <c r="G43" s="18">
        <f>AVERAGE(E43:F43)</f>
        <v>5.1464510803256687</v>
      </c>
      <c r="H43" s="57">
        <f>_xlfn.STDEV.P(E43:F43)</f>
        <v>1.4208796692273595</v>
      </c>
      <c r="I43" s="62">
        <f t="shared" si="0"/>
        <v>0.21891102498510093</v>
      </c>
      <c r="J43" s="18">
        <f t="shared" si="1"/>
        <v>0.124185713703277</v>
      </c>
      <c r="K43" s="19">
        <f t="shared" si="2"/>
        <v>0.17154836934418896</v>
      </c>
      <c r="L43" s="63">
        <f t="shared" si="3"/>
        <v>4.736265564091198E-2</v>
      </c>
    </row>
    <row r="44" spans="1:12" x14ac:dyDescent="0.2">
      <c r="A44" s="20">
        <f>A8</f>
        <v>210</v>
      </c>
      <c r="B44" s="18">
        <f>E29</f>
        <v>0.33179078110780635</v>
      </c>
      <c r="C44" s="18">
        <f>E8</f>
        <v>0.1875156027610278</v>
      </c>
      <c r="D44" s="18">
        <f>AVERAGE(B44:C44)</f>
        <v>0.25965319193441705</v>
      </c>
      <c r="E44" s="18">
        <f>F29</f>
        <v>4.976861716617095</v>
      </c>
      <c r="F44" s="18">
        <f>F8</f>
        <v>2.8127340414154172</v>
      </c>
      <c r="G44" s="18">
        <f>AVERAGE(E44:F44)</f>
        <v>3.8947978790162558</v>
      </c>
      <c r="H44" s="57">
        <f>_xlfn.STDEV.P(E44:F44)</f>
        <v>1.0820638376008405</v>
      </c>
      <c r="I44" s="62">
        <f t="shared" si="0"/>
        <v>0.16589539055390318</v>
      </c>
      <c r="J44" s="18">
        <f t="shared" si="1"/>
        <v>9.37578013805139E-2</v>
      </c>
      <c r="K44" s="19">
        <f t="shared" si="2"/>
        <v>0.12982659596720852</v>
      </c>
      <c r="L44" s="63">
        <f t="shared" si="3"/>
        <v>3.6068794586694715E-2</v>
      </c>
    </row>
    <row r="45" spans="1:12" x14ac:dyDescent="0.2">
      <c r="A45" s="20">
        <f>A9</f>
        <v>240</v>
      </c>
      <c r="B45" s="18">
        <f>E30</f>
        <v>0.32321550831833767</v>
      </c>
      <c r="C45" s="18">
        <f>E9</f>
        <v>0.30556961681915196</v>
      </c>
      <c r="D45" s="18">
        <f>AVERAGE(B45:C45)</f>
        <v>0.31439256256874482</v>
      </c>
      <c r="E45" s="18">
        <f>F30</f>
        <v>4.8482326247750649</v>
      </c>
      <c r="F45" s="18">
        <f>F9</f>
        <v>4.5835442522872789</v>
      </c>
      <c r="G45" s="18">
        <f>AVERAGE(E45:F45)</f>
        <v>4.7158884385311719</v>
      </c>
      <c r="H45" s="57">
        <f>_xlfn.STDEV.P(E45:F45)</f>
        <v>0.13234418624389299</v>
      </c>
      <c r="I45" s="62">
        <f t="shared" si="0"/>
        <v>0.16160775415916884</v>
      </c>
      <c r="J45" s="18">
        <f t="shared" si="1"/>
        <v>0.15278480840957595</v>
      </c>
      <c r="K45" s="19">
        <f t="shared" si="2"/>
        <v>0.15719628128437241</v>
      </c>
      <c r="L45" s="63">
        <f t="shared" si="3"/>
        <v>4.4114728747964432E-3</v>
      </c>
    </row>
    <row r="46" spans="1:12" x14ac:dyDescent="0.2">
      <c r="A46" s="20">
        <f>A10</f>
        <v>270</v>
      </c>
      <c r="B46" s="18">
        <f>E31</f>
        <v>0.28503703824649546</v>
      </c>
      <c r="C46" s="18">
        <f>E10</f>
        <v>0.38112150439509762</v>
      </c>
      <c r="D46" s="18">
        <f>AVERAGE(B46:C46)</f>
        <v>0.33307927132079651</v>
      </c>
      <c r="E46" s="18">
        <f>F31</f>
        <v>4.2755555736974316</v>
      </c>
      <c r="F46" s="18">
        <f>F10</f>
        <v>5.7168225659264635</v>
      </c>
      <c r="G46" s="18">
        <f>AVERAGE(E46:F46)</f>
        <v>4.9961890698119475</v>
      </c>
      <c r="H46" s="57">
        <f>_xlfn.STDEV.P(E46:F46)</f>
        <v>0.72063349611451577</v>
      </c>
      <c r="I46" s="62">
        <f t="shared" si="0"/>
        <v>0.14251851912324773</v>
      </c>
      <c r="J46" s="18">
        <f t="shared" si="1"/>
        <v>0.19056075219754878</v>
      </c>
      <c r="K46" s="19">
        <f t="shared" si="2"/>
        <v>0.16653963566039826</v>
      </c>
      <c r="L46" s="63">
        <f t="shared" si="3"/>
        <v>2.4021116537150507E-2</v>
      </c>
    </row>
    <row r="47" spans="1:12" x14ac:dyDescent="0.2">
      <c r="A47" s="20">
        <f>A11</f>
        <v>300</v>
      </c>
      <c r="B47" s="18">
        <f>E32</f>
        <v>0.1982613130557401</v>
      </c>
      <c r="C47" s="18">
        <f>E11</f>
        <v>0.48671346417828881</v>
      </c>
      <c r="D47" s="18">
        <f>AVERAGE(B47:C47)</f>
        <v>0.34248738861701444</v>
      </c>
      <c r="E47" s="18">
        <f>F32</f>
        <v>2.9739196958361012</v>
      </c>
      <c r="F47" s="18">
        <f>F11</f>
        <v>7.3007019626743315</v>
      </c>
      <c r="G47" s="18">
        <f>AVERAGE(E47:F47)</f>
        <v>5.1373108292552168</v>
      </c>
      <c r="H47" s="57">
        <f>_xlfn.STDEV.P(E47:F47)</f>
        <v>2.1633911334191143</v>
      </c>
      <c r="I47" s="62">
        <f t="shared" si="0"/>
        <v>9.9130656527870037E-2</v>
      </c>
      <c r="J47" s="18">
        <f t="shared" si="1"/>
        <v>0.24335673208914438</v>
      </c>
      <c r="K47" s="19">
        <f t="shared" si="2"/>
        <v>0.17124369430850722</v>
      </c>
      <c r="L47" s="63">
        <f t="shared" si="3"/>
        <v>7.2113037780637157E-2</v>
      </c>
    </row>
    <row r="48" spans="1:12" x14ac:dyDescent="0.2">
      <c r="A48" s="20">
        <f>A12</f>
        <v>330</v>
      </c>
      <c r="B48" s="18">
        <f>E33</f>
        <v>0.13516042563183359</v>
      </c>
      <c r="C48" s="18">
        <f>E12</f>
        <v>0.4242452275843836</v>
      </c>
      <c r="D48" s="18">
        <f>AVERAGE(B48:C48)</f>
        <v>0.27970282660810858</v>
      </c>
      <c r="E48" s="18">
        <f>F33</f>
        <v>2.0274063844775037</v>
      </c>
      <c r="F48" s="18">
        <f>F12</f>
        <v>6.3636784137657534</v>
      </c>
      <c r="G48" s="18">
        <f>AVERAGE(E48:F48)</f>
        <v>4.1955423991216287</v>
      </c>
      <c r="H48" s="57">
        <f>_xlfn.STDEV.P(E48:F48)</f>
        <v>2.1681360146441251</v>
      </c>
      <c r="I48" s="62">
        <f t="shared" si="0"/>
        <v>6.7580212815916793E-2</v>
      </c>
      <c r="J48" s="18">
        <f t="shared" si="1"/>
        <v>0.21212261379219177</v>
      </c>
      <c r="K48" s="19">
        <f t="shared" si="2"/>
        <v>0.13985141330405429</v>
      </c>
      <c r="L48" s="63">
        <f t="shared" si="3"/>
        <v>7.2271200488137483E-2</v>
      </c>
    </row>
    <row r="49" spans="1:25" x14ac:dyDescent="0.2">
      <c r="A49" s="20">
        <f>A13</f>
        <v>360</v>
      </c>
      <c r="B49" s="18">
        <f>E34</f>
        <v>0.10751954722488577</v>
      </c>
      <c r="C49" s="18">
        <f>E13</f>
        <v>0.42262843941646649</v>
      </c>
      <c r="D49" s="18">
        <f>AVERAGE(B49:C49)</f>
        <v>0.26507399332067616</v>
      </c>
      <c r="E49" s="18">
        <f>F34</f>
        <v>1.6127932083732865</v>
      </c>
      <c r="F49" s="18">
        <f>F13</f>
        <v>6.3394265912469967</v>
      </c>
      <c r="G49" s="18">
        <f>AVERAGE(E49:F49)</f>
        <v>3.9761098998101416</v>
      </c>
      <c r="H49" s="57">
        <f>_xlfn.STDEV.P(E49:F49)</f>
        <v>2.3633166914368546</v>
      </c>
      <c r="I49" s="62">
        <f t="shared" si="0"/>
        <v>5.3759773612442885E-2</v>
      </c>
      <c r="J49" s="18">
        <f t="shared" si="1"/>
        <v>0.21131421970823322</v>
      </c>
      <c r="K49" s="19">
        <f t="shared" si="2"/>
        <v>0.13253699666033805</v>
      </c>
      <c r="L49" s="63">
        <f t="shared" si="3"/>
        <v>7.8777223047895181E-2</v>
      </c>
    </row>
    <row r="50" spans="1:25" x14ac:dyDescent="0.2">
      <c r="A50" s="20">
        <f>A14</f>
        <v>380</v>
      </c>
      <c r="B50" s="19">
        <v>0</v>
      </c>
      <c r="C50" s="18">
        <f>E14</f>
        <v>0.32814205594143869</v>
      </c>
      <c r="D50" s="18">
        <f>AVERAGE(B50:C50)</f>
        <v>0.16407102797071935</v>
      </c>
      <c r="E50" s="18">
        <v>0</v>
      </c>
      <c r="F50" s="18">
        <f>F14</f>
        <v>3.281420559414387</v>
      </c>
      <c r="G50" s="18">
        <f>AVERAGE(E50:F50)</f>
        <v>1.6407102797071935</v>
      </c>
      <c r="H50" s="57">
        <f>_xlfn.STDEV.P(E50:F50)</f>
        <v>1.6407102797071935</v>
      </c>
      <c r="I50" s="62">
        <f t="shared" si="0"/>
        <v>0</v>
      </c>
      <c r="J50" s="18">
        <f t="shared" si="1"/>
        <v>0.1093806853138129</v>
      </c>
      <c r="K50" s="19">
        <f t="shared" si="2"/>
        <v>5.4690342656906449E-2</v>
      </c>
      <c r="L50" s="63">
        <f t="shared" si="3"/>
        <v>5.4690342656906449E-2</v>
      </c>
      <c r="M50" s="15"/>
      <c r="N50" s="14"/>
      <c r="O50" s="13"/>
      <c r="P50" s="13"/>
    </row>
    <row r="51" spans="1:25" x14ac:dyDescent="0.2">
      <c r="A51" s="6">
        <v>410</v>
      </c>
      <c r="B51" s="19">
        <v>0</v>
      </c>
      <c r="C51" s="18">
        <f>E15</f>
        <v>0.335398845006041</v>
      </c>
      <c r="D51" s="18">
        <f>AVERAGE(B51:C51)</f>
        <v>0.1676994225030205</v>
      </c>
      <c r="E51" s="19">
        <v>0</v>
      </c>
      <c r="F51" s="18">
        <f>F15</f>
        <v>5.0309826750906144</v>
      </c>
      <c r="G51" s="18">
        <f>AVERAGE(E51:F51)</f>
        <v>2.5154913375453072</v>
      </c>
      <c r="H51" s="57">
        <f>_xlfn.STDEV.P(E51:F51)</f>
        <v>2.5154913375453072</v>
      </c>
      <c r="I51" s="62">
        <v>0</v>
      </c>
      <c r="J51" s="18">
        <f t="shared" si="1"/>
        <v>0.16769942250302047</v>
      </c>
      <c r="K51" s="19">
        <f t="shared" si="2"/>
        <v>8.3849711251510237E-2</v>
      </c>
      <c r="L51" s="63">
        <f t="shared" si="3"/>
        <v>8.3849711251510237E-2</v>
      </c>
      <c r="M51" s="15"/>
      <c r="N51" s="14"/>
      <c r="O51" s="13"/>
      <c r="P51" s="13"/>
    </row>
    <row r="52" spans="1:25" x14ac:dyDescent="0.2">
      <c r="A52" s="6">
        <v>440</v>
      </c>
      <c r="B52" s="19">
        <v>0</v>
      </c>
      <c r="C52" s="18">
        <f>E16</f>
        <v>0.32349500901791173</v>
      </c>
      <c r="D52" s="18">
        <f>AVERAGE(B52:C52)</f>
        <v>0.16174750450895586</v>
      </c>
      <c r="E52" s="19">
        <v>0</v>
      </c>
      <c r="F52" s="18">
        <f>F16</f>
        <v>4.8524251352686756</v>
      </c>
      <c r="G52" s="18">
        <f>AVERAGE(E52:F52)</f>
        <v>2.4262125676343378</v>
      </c>
      <c r="H52" s="57">
        <f>_xlfn.STDEV.P(E52:F52)</f>
        <v>2.4262125676343378</v>
      </c>
      <c r="I52" s="62">
        <v>0</v>
      </c>
      <c r="J52" s="18">
        <f t="shared" si="1"/>
        <v>0.16174750450895586</v>
      </c>
      <c r="K52" s="19">
        <f t="shared" si="2"/>
        <v>8.0873752254477932E-2</v>
      </c>
      <c r="L52" s="63">
        <f t="shared" si="3"/>
        <v>8.0873752254477932E-2</v>
      </c>
      <c r="M52" s="15"/>
      <c r="N52" s="14"/>
      <c r="O52" s="13"/>
      <c r="P52" s="13"/>
    </row>
    <row r="53" spans="1:25" x14ac:dyDescent="0.2">
      <c r="A53" s="6">
        <v>470</v>
      </c>
      <c r="B53" s="19">
        <v>0</v>
      </c>
      <c r="C53" s="18">
        <f>E17</f>
        <v>0.27316201843834098</v>
      </c>
      <c r="D53" s="18">
        <f>AVERAGE(B53:C53)</f>
        <v>0.13658100921917049</v>
      </c>
      <c r="E53" s="18">
        <v>0</v>
      </c>
      <c r="F53" s="18">
        <f>F17</f>
        <v>4.097430276575114</v>
      </c>
      <c r="G53" s="18">
        <f>AVERAGE(E53:F53)</f>
        <v>2.048715138287557</v>
      </c>
      <c r="H53" s="57">
        <f>_xlfn.STDEV.P(E53:F53)</f>
        <v>2.048715138287557</v>
      </c>
      <c r="I53" s="62">
        <v>0</v>
      </c>
      <c r="J53" s="18">
        <f t="shared" si="1"/>
        <v>0.13658100921917046</v>
      </c>
      <c r="K53" s="19">
        <f t="shared" si="2"/>
        <v>6.8290504609585231E-2</v>
      </c>
      <c r="L53" s="63">
        <f t="shared" si="3"/>
        <v>6.8290504609585231E-2</v>
      </c>
      <c r="M53" s="15"/>
      <c r="N53" s="14"/>
      <c r="O53" s="13"/>
      <c r="P53" s="13"/>
    </row>
    <row r="54" spans="1:25" ht="17" thickBot="1" x14ac:dyDescent="0.25">
      <c r="A54" s="3">
        <v>500</v>
      </c>
      <c r="B54" s="17">
        <v>0</v>
      </c>
      <c r="C54" s="16">
        <f>E18</f>
        <v>0.18885852931270947</v>
      </c>
      <c r="D54" s="16">
        <f>AVERAGE(B54:C54)</f>
        <v>9.4429264656354733E-2</v>
      </c>
      <c r="E54" s="16">
        <v>0</v>
      </c>
      <c r="F54" s="16">
        <f>F18</f>
        <v>2.8328779396906421</v>
      </c>
      <c r="G54" s="16">
        <f>AVERAGE(E54:F54)</f>
        <v>1.416438969845321</v>
      </c>
      <c r="H54" s="58">
        <f>_xlfn.STDEV.P(E54:F54)</f>
        <v>1.416438969845321</v>
      </c>
      <c r="I54" s="64">
        <v>0</v>
      </c>
      <c r="J54" s="16">
        <f t="shared" si="1"/>
        <v>9.4429264656354733E-2</v>
      </c>
      <c r="K54" s="17">
        <f t="shared" si="2"/>
        <v>4.7214632328177367E-2</v>
      </c>
      <c r="L54" s="65">
        <f t="shared" si="3"/>
        <v>4.7214632328177367E-2</v>
      </c>
      <c r="M54" s="15"/>
      <c r="N54" s="14"/>
      <c r="O54" s="13"/>
      <c r="P54" s="13"/>
    </row>
    <row r="56" spans="1:25" x14ac:dyDescent="0.2">
      <c r="E56" s="12" t="s">
        <v>7</v>
      </c>
      <c r="F56" s="12"/>
    </row>
    <row r="57" spans="1:25" x14ac:dyDescent="0.2">
      <c r="E57" t="s">
        <v>2</v>
      </c>
      <c r="F57" t="s">
        <v>3</v>
      </c>
      <c r="G57" t="s">
        <v>6</v>
      </c>
      <c r="H57" t="s">
        <v>5</v>
      </c>
    </row>
    <row r="58" spans="1:25" x14ac:dyDescent="0.2">
      <c r="E58" s="10">
        <f>E38</f>
        <v>10.114431181983319</v>
      </c>
      <c r="F58" s="10">
        <f>F38</f>
        <v>8.2862896946667028</v>
      </c>
      <c r="G58" s="10">
        <f>AVERAGE(E58:F58)</f>
        <v>9.2003604383250099</v>
      </c>
      <c r="H58" s="10">
        <f>_xlfn.STDEV.P(E58:F58)</f>
        <v>0.91407074365830798</v>
      </c>
    </row>
    <row r="59" spans="1:25" ht="15.75" customHeight="1" x14ac:dyDescent="0.2">
      <c r="E59" s="10">
        <f>E38+E39</f>
        <v>19.315268737014087</v>
      </c>
      <c r="F59" s="10">
        <f>F38+F39</f>
        <v>16.793590662722238</v>
      </c>
      <c r="G59" s="10">
        <f>AVERAGE(E59:F59)</f>
        <v>18.054429699868162</v>
      </c>
      <c r="H59" s="10">
        <f>_xlfn.STDEV.P(E59:F59)</f>
        <v>1.2608390371459244</v>
      </c>
      <c r="W59" s="11"/>
      <c r="Y59" s="11"/>
    </row>
    <row r="60" spans="1:25" x14ac:dyDescent="0.2">
      <c r="E60" s="10">
        <f>E59+E40</f>
        <v>28.229753432333354</v>
      </c>
      <c r="F60" s="10">
        <f>F59+F40</f>
        <v>24.453600955110943</v>
      </c>
      <c r="G60" s="10">
        <f>AVERAGE(E60:F60)</f>
        <v>26.341677193722148</v>
      </c>
      <c r="H60" s="10">
        <f>_xlfn.STDEV.P(E60:F60)</f>
        <v>1.8880762386112053</v>
      </c>
      <c r="W60" s="11"/>
      <c r="Y60" s="11"/>
    </row>
    <row r="61" spans="1:25" x14ac:dyDescent="0.2">
      <c r="E61" s="10">
        <f>E60+E41</f>
        <v>37.363282520749685</v>
      </c>
      <c r="F61" s="10">
        <f>F60+F41</f>
        <v>31.880107894049701</v>
      </c>
      <c r="G61" s="10">
        <f>AVERAGE(E61:F61)</f>
        <v>34.621695207399696</v>
      </c>
      <c r="H61" s="10">
        <f>_xlfn.STDEV.P(E61:F61)</f>
        <v>2.7415873133499922</v>
      </c>
    </row>
    <row r="62" spans="1:25" x14ac:dyDescent="0.2">
      <c r="E62" s="10">
        <f>E61+E42</f>
        <v>45.153734730236579</v>
      </c>
      <c r="F62" s="10">
        <f>F61+F42</f>
        <v>39.306614832988458</v>
      </c>
      <c r="G62" s="10">
        <f>AVERAGE(E62:F62)</f>
        <v>42.230174781612519</v>
      </c>
      <c r="H62" s="10">
        <f>_xlfn.STDEV.P(E62:F62)</f>
        <v>2.9235599486240602</v>
      </c>
    </row>
    <row r="63" spans="1:25" x14ac:dyDescent="0.2">
      <c r="E63" s="10">
        <f>E62+E43</f>
        <v>51.721065479789608</v>
      </c>
      <c r="F63" s="10">
        <f>F62+F43</f>
        <v>43.032186244086766</v>
      </c>
      <c r="G63" s="10">
        <f>AVERAGE(E63:F63)</f>
        <v>47.376625861938187</v>
      </c>
      <c r="H63" s="10">
        <f>_xlfn.STDEV.P(E63:F63)</f>
        <v>4.3444396178514211</v>
      </c>
    </row>
    <row r="64" spans="1:25" x14ac:dyDescent="0.2">
      <c r="E64" s="10">
        <f>E63+E44</f>
        <v>56.697927196406702</v>
      </c>
      <c r="F64" s="10">
        <f>F63+F44</f>
        <v>45.844920285502184</v>
      </c>
      <c r="G64" s="10">
        <f>AVERAGE(E64:F64)</f>
        <v>51.271423740954447</v>
      </c>
      <c r="H64" s="10">
        <f>_xlfn.STDEV.P(E64:F64)</f>
        <v>5.4265034554522051</v>
      </c>
    </row>
    <row r="65" spans="5:26" x14ac:dyDescent="0.2">
      <c r="E65" s="10">
        <f>E64+E45</f>
        <v>61.546159821181767</v>
      </c>
      <c r="F65" s="10">
        <f>F64+F45</f>
        <v>50.428464537789466</v>
      </c>
      <c r="G65" s="10">
        <f>AVERAGE(E65:F65)</f>
        <v>55.987312179485613</v>
      </c>
      <c r="H65" s="10">
        <f>_xlfn.STDEV.P(E65:F65)</f>
        <v>5.5588476416961505</v>
      </c>
    </row>
    <row r="66" spans="5:26" x14ac:dyDescent="0.2">
      <c r="E66" s="10">
        <f>E65+E46</f>
        <v>65.821715394879192</v>
      </c>
      <c r="F66" s="10">
        <f>F65+F46</f>
        <v>56.14528710371593</v>
      </c>
      <c r="G66" s="10">
        <f>AVERAGE(E66:F66)</f>
        <v>60.983501249297561</v>
      </c>
      <c r="H66" s="10">
        <f>_xlfn.STDEV.P(E66:F66)</f>
        <v>4.838214145581631</v>
      </c>
    </row>
    <row r="67" spans="5:26" x14ac:dyDescent="0.2">
      <c r="E67" s="10">
        <f>E66+E47</f>
        <v>68.795635090715294</v>
      </c>
      <c r="F67" s="10">
        <f>F66+F47</f>
        <v>63.445989066390261</v>
      </c>
      <c r="G67" s="10">
        <f>AVERAGE(E67:F67)</f>
        <v>66.120812078552774</v>
      </c>
      <c r="H67" s="10">
        <f>_xlfn.STDEV.P(E67:F67)</f>
        <v>2.6748230121625163</v>
      </c>
    </row>
    <row r="68" spans="5:26" x14ac:dyDescent="0.2">
      <c r="E68" s="10">
        <f>E67+E48</f>
        <v>70.823041475192795</v>
      </c>
      <c r="F68" s="10">
        <f>F67+F48</f>
        <v>69.809667480156008</v>
      </c>
      <c r="G68" s="10">
        <f>AVERAGE(E68:F68)</f>
        <v>70.316354477674395</v>
      </c>
      <c r="H68" s="10">
        <f>_xlfn.STDEV.P(E68:F68)</f>
        <v>0.50668699751839341</v>
      </c>
      <c r="Y68" s="11"/>
      <c r="Z68" s="11"/>
    </row>
    <row r="69" spans="5:26" x14ac:dyDescent="0.2">
      <c r="E69" s="10">
        <f>E68+E49</f>
        <v>72.435834683566085</v>
      </c>
      <c r="F69" s="10">
        <f>F68+F49</f>
        <v>76.149094071402999</v>
      </c>
      <c r="G69" s="10">
        <f>AVERAGE(E69:F69)</f>
        <v>74.292464377484549</v>
      </c>
      <c r="H69" s="10">
        <f>_xlfn.STDEV.P(E69:F69)</f>
        <v>1.8566296939184568</v>
      </c>
      <c r="Y69" s="11"/>
      <c r="Z69" s="11"/>
    </row>
    <row r="70" spans="5:26" x14ac:dyDescent="0.2">
      <c r="E70" s="10">
        <f>E69+E50</f>
        <v>72.435834683566085</v>
      </c>
      <c r="F70" s="10">
        <f>F69+F50</f>
        <v>79.430514630817385</v>
      </c>
      <c r="G70" s="10">
        <f>AVERAGE(E70:F70)</f>
        <v>75.933174657191728</v>
      </c>
      <c r="H70" s="10">
        <f>_xlfn.STDEV.P(E70:F70)</f>
        <v>3.4973399736256496</v>
      </c>
    </row>
    <row r="71" spans="5:26" x14ac:dyDescent="0.2">
      <c r="E71" s="10">
        <f>E70+E51</f>
        <v>72.435834683566085</v>
      </c>
      <c r="F71" s="10">
        <f>F70+F51</f>
        <v>84.461497305907997</v>
      </c>
      <c r="G71" s="10">
        <f>AVERAGE(E71:F71)</f>
        <v>78.448665994737041</v>
      </c>
      <c r="H71" s="10">
        <f>_xlfn.STDEV.P(E71:F71)</f>
        <v>6.0128313111709559</v>
      </c>
    </row>
    <row r="72" spans="5:26" x14ac:dyDescent="0.2">
      <c r="E72" s="10">
        <f>E71+E52</f>
        <v>72.435834683566085</v>
      </c>
      <c r="F72" s="10">
        <f>F71+F52</f>
        <v>89.313922441176672</v>
      </c>
      <c r="G72" s="10">
        <f>AVERAGE(E72:F72)</f>
        <v>80.874878562371379</v>
      </c>
      <c r="H72" s="10">
        <f>_xlfn.STDEV.P(E72:F72)</f>
        <v>8.4390438788053128</v>
      </c>
    </row>
    <row r="73" spans="5:26" x14ac:dyDescent="0.2">
      <c r="E73" s="10">
        <f>E72+E53</f>
        <v>72.435834683566085</v>
      </c>
      <c r="F73" s="10">
        <f>F72+F53</f>
        <v>93.411352717751782</v>
      </c>
      <c r="G73" s="10">
        <f>AVERAGE(E73:F73)</f>
        <v>82.923593700658927</v>
      </c>
      <c r="H73" s="10">
        <f>_xlfn.STDEV.P(E73:F73)</f>
        <v>10.487759017092847</v>
      </c>
    </row>
    <row r="74" spans="5:26" x14ac:dyDescent="0.2">
      <c r="E74" s="10">
        <f>E73+E54</f>
        <v>72.435834683566085</v>
      </c>
      <c r="F74" s="10">
        <f>F73+F54</f>
        <v>96.244230657442429</v>
      </c>
      <c r="G74" s="10">
        <f>AVERAGE(E74:F74)</f>
        <v>84.340032670504257</v>
      </c>
      <c r="H74" s="10">
        <f>_xlfn.STDEV.P(E74:F74)</f>
        <v>11.904197986938147</v>
      </c>
    </row>
    <row r="75" spans="5:26" ht="17" thickBot="1" x14ac:dyDescent="0.25"/>
    <row r="76" spans="5:26" x14ac:dyDescent="0.2">
      <c r="E76" s="9" t="s">
        <v>4</v>
      </c>
      <c r="F76" s="8"/>
      <c r="G76" s="8"/>
      <c r="H76" s="7"/>
    </row>
    <row r="77" spans="5:26" x14ac:dyDescent="0.2">
      <c r="E77" s="6" t="s">
        <v>3</v>
      </c>
      <c r="F77" s="5" t="s">
        <v>2</v>
      </c>
      <c r="G77" s="5" t="s">
        <v>1</v>
      </c>
      <c r="H77" s="4" t="s">
        <v>0</v>
      </c>
    </row>
    <row r="78" spans="5:26" ht="17" thickBot="1" x14ac:dyDescent="0.25">
      <c r="E78" s="3">
        <f>E71/K13</f>
        <v>118111.16925163197</v>
      </c>
      <c r="F78" s="2">
        <f>F74/L13</f>
        <v>126164.0780999214</v>
      </c>
      <c r="G78" s="2">
        <f>AVERAGE(E78:F78)</f>
        <v>122137.62367577669</v>
      </c>
      <c r="H78" s="1">
        <f>_xlfn.STDEV.P(E78:F78)</f>
        <v>4026.4544241447147</v>
      </c>
    </row>
  </sheetData>
  <mergeCells count="9">
    <mergeCell ref="E36:H36"/>
    <mergeCell ref="B36:D36"/>
    <mergeCell ref="E76:H76"/>
    <mergeCell ref="K11:L11"/>
    <mergeCell ref="Y68:Y69"/>
    <mergeCell ref="Z68:Z69"/>
    <mergeCell ref="W59:W60"/>
    <mergeCell ref="Y59:Y60"/>
    <mergeCell ref="I36:L36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781F-2068-3742-B72B-160EC35BFE07}">
  <dimension ref="A1:Z123"/>
  <sheetViews>
    <sheetView topLeftCell="A61" zoomScale="87" zoomScaleNormal="87" workbookViewId="0">
      <selection activeCell="S90" sqref="S90"/>
    </sheetView>
  </sheetViews>
  <sheetFormatPr baseColWidth="10" defaultColWidth="11" defaultRowHeight="16" x14ac:dyDescent="0.2"/>
  <cols>
    <col min="4" max="4" width="15.33203125" customWidth="1"/>
    <col min="5" max="5" width="22.83203125" bestFit="1" customWidth="1"/>
    <col min="6" max="6" width="29.83203125" bestFit="1" customWidth="1"/>
    <col min="7" max="7" width="22.83203125" bestFit="1" customWidth="1"/>
    <col min="8" max="8" width="13.5" customWidth="1"/>
    <col min="9" max="9" width="21.33203125" bestFit="1" customWidth="1"/>
    <col min="10" max="10" width="17" customWidth="1"/>
    <col min="11" max="11" width="16.83203125" bestFit="1" customWidth="1"/>
    <col min="12" max="12" width="13.6640625" bestFit="1" customWidth="1"/>
    <col min="13" max="13" width="12.6640625" bestFit="1" customWidth="1"/>
    <col min="14" max="14" width="13.6640625" bestFit="1" customWidth="1"/>
    <col min="15" max="15" width="11.6640625" bestFit="1" customWidth="1"/>
    <col min="16" max="16" width="13.5" bestFit="1" customWidth="1"/>
    <col min="20" max="20" width="12.83203125" bestFit="1" customWidth="1"/>
    <col min="23" max="25" width="14.6640625" customWidth="1"/>
  </cols>
  <sheetData>
    <row r="1" spans="1:12" x14ac:dyDescent="0.2">
      <c r="A1" s="79" t="s">
        <v>3</v>
      </c>
      <c r="B1" s="81" t="s">
        <v>19</v>
      </c>
      <c r="C1" s="81" t="s">
        <v>18</v>
      </c>
      <c r="D1" s="81" t="s">
        <v>17</v>
      </c>
      <c r="E1" s="81" t="s">
        <v>10</v>
      </c>
      <c r="F1" s="81" t="s">
        <v>34</v>
      </c>
      <c r="G1" s="81" t="s">
        <v>15</v>
      </c>
      <c r="H1" s="91">
        <f>SUM(F2:F43)</f>
        <v>112.02391188344104</v>
      </c>
      <c r="I1" s="81" t="s">
        <v>30</v>
      </c>
      <c r="J1" s="90"/>
    </row>
    <row r="2" spans="1:12" x14ac:dyDescent="0.2">
      <c r="A2" s="81">
        <v>15</v>
      </c>
      <c r="B2" s="79">
        <f>'[3]100% bubbler 10 min exchange'!F8</f>
        <v>31670</v>
      </c>
      <c r="C2" s="79">
        <f>'[3]100% bubbler 10 min exchange'!F7</f>
        <v>604374</v>
      </c>
      <c r="D2" s="83">
        <f>B2/C2</f>
        <v>5.2401327654730351E-2</v>
      </c>
      <c r="E2" s="82">
        <f>(D2-$L$5)/$L$4</f>
        <v>0.2341435552043358</v>
      </c>
      <c r="F2" s="82">
        <f>((E2)/(1000/15))*1000</f>
        <v>3.5121533280650366</v>
      </c>
      <c r="G2" s="89" t="s">
        <v>4</v>
      </c>
      <c r="H2" s="88">
        <f>H1/L8</f>
        <v>122734.99488725148</v>
      </c>
      <c r="I2" s="82">
        <f>F2</f>
        <v>3.5121533280650366</v>
      </c>
      <c r="J2" s="15"/>
    </row>
    <row r="3" spans="1:12" ht="17" thickBot="1" x14ac:dyDescent="0.25">
      <c r="A3" s="81">
        <f>A2+15</f>
        <v>30</v>
      </c>
      <c r="B3" s="79">
        <f>'[3]100% bubbler 10 min exchange'!F27</f>
        <v>38558</v>
      </c>
      <c r="C3" s="79">
        <f>'[3]100% bubbler 10 min exchange'!F26</f>
        <v>639833</v>
      </c>
      <c r="D3" s="83">
        <f>B3/C3</f>
        <v>6.0262599772128042E-2</v>
      </c>
      <c r="E3" s="82">
        <f>(D3-$L$5)/$L$4</f>
        <v>0.26926988280664899</v>
      </c>
      <c r="F3" s="82">
        <f>((E3)/(1000/15))*1000</f>
        <v>4.0390482420997342</v>
      </c>
      <c r="G3" s="79" t="s">
        <v>33</v>
      </c>
      <c r="H3" s="81"/>
      <c r="I3" s="82">
        <f>I2+F3</f>
        <v>7.5512015701647712</v>
      </c>
    </row>
    <row r="4" spans="1:12" x14ac:dyDescent="0.2">
      <c r="A4" s="81">
        <f>A3+15</f>
        <v>45</v>
      </c>
      <c r="B4" s="79">
        <f>'[3]100% bubbler 10 min exchange'!F41</f>
        <v>40714</v>
      </c>
      <c r="C4" s="79">
        <f>'[3]100% bubbler 10 min exchange'!F40</f>
        <v>652998</v>
      </c>
      <c r="D4" s="83">
        <f>B4/C4</f>
        <v>6.234934869632066E-2</v>
      </c>
      <c r="E4" s="82">
        <f>(D4-$L$5)/$L$4</f>
        <v>0.278594051368725</v>
      </c>
      <c r="F4" s="82">
        <f>((E4)/(1000/15))*1000</f>
        <v>4.1789107705308748</v>
      </c>
      <c r="G4" s="80">
        <f>F2/15</f>
        <v>0.23414355520433577</v>
      </c>
      <c r="H4" s="81"/>
      <c r="I4" s="82">
        <f>I3+F4</f>
        <v>11.730112340695646</v>
      </c>
      <c r="K4" s="42" t="s">
        <v>13</v>
      </c>
      <c r="L4" s="41">
        <v>0.2238</v>
      </c>
    </row>
    <row r="5" spans="1:12" ht="17" thickBot="1" x14ac:dyDescent="0.25">
      <c r="A5" s="81">
        <f>A4+15</f>
        <v>60</v>
      </c>
      <c r="B5" s="79">
        <f>'[3]100% bubbler 10 min exchange'!F50</f>
        <v>36298</v>
      </c>
      <c r="C5" s="79">
        <f>'[3]100% bubbler 10 min exchange'!F49</f>
        <v>630426</v>
      </c>
      <c r="D5" s="83">
        <f>B5/C5</f>
        <v>5.7576940037371557E-2</v>
      </c>
      <c r="E5" s="82">
        <f>(D5-$L$5)/$L$4</f>
        <v>0.25726961589531527</v>
      </c>
      <c r="F5" s="82">
        <f>((E5)/(1000/15))*1000</f>
        <v>3.8590442384297288</v>
      </c>
      <c r="G5" s="80">
        <f>F3/15</f>
        <v>0.26926988280664893</v>
      </c>
      <c r="H5" s="81"/>
      <c r="I5" s="82">
        <f>I4+F5</f>
        <v>15.589156579125374</v>
      </c>
      <c r="K5" s="40" t="s">
        <v>12</v>
      </c>
      <c r="L5" s="39">
        <v>0</v>
      </c>
    </row>
    <row r="6" spans="1:12" x14ac:dyDescent="0.2">
      <c r="A6" s="81">
        <f>A5+15</f>
        <v>75</v>
      </c>
      <c r="B6" s="79">
        <f>'[3]100% bubbler 10 min exchange'!F58</f>
        <v>34135</v>
      </c>
      <c r="C6" s="79">
        <f>'[3]100% bubbler 10 min exchange'!F57</f>
        <v>627010</v>
      </c>
      <c r="D6" s="83">
        <f>B5/C5</f>
        <v>5.7576940037371557E-2</v>
      </c>
      <c r="E6" s="82">
        <f>(D6-$L$5)/$L$4</f>
        <v>0.25726961589531527</v>
      </c>
      <c r="F6" s="82">
        <f>((E6)/(1000/15))*1000</f>
        <v>3.8590442384297288</v>
      </c>
      <c r="G6" s="80">
        <f>F4/15</f>
        <v>0.278594051368725</v>
      </c>
      <c r="H6" s="81"/>
      <c r="I6" s="82">
        <f>I5+F6</f>
        <v>19.448200817555104</v>
      </c>
    </row>
    <row r="7" spans="1:12" x14ac:dyDescent="0.2">
      <c r="A7" s="81">
        <f>A6+15</f>
        <v>90</v>
      </c>
      <c r="B7" s="79">
        <f>'[3]100% bubbler 10 min exchange'!F66</f>
        <v>34345</v>
      </c>
      <c r="C7" s="79">
        <f>'[3]100% bubbler 10 min exchange'!F65</f>
        <v>617005</v>
      </c>
      <c r="D7" s="83">
        <f>B7/C7</f>
        <v>5.5664054586267532E-2</v>
      </c>
      <c r="E7" s="82">
        <f>(D7-$L$5)/$L$4</f>
        <v>0.24872231718618201</v>
      </c>
      <c r="F7" s="82">
        <f>((E7)/(1000/15))*1000</f>
        <v>3.7308347577927297</v>
      </c>
      <c r="G7" s="80">
        <f>F5/15</f>
        <v>0.25726961589531527</v>
      </c>
      <c r="H7" s="81"/>
      <c r="I7" s="82">
        <f>I6+F7</f>
        <v>23.179035575347832</v>
      </c>
    </row>
    <row r="8" spans="1:12" x14ac:dyDescent="0.2">
      <c r="A8" s="81">
        <f>A7+15</f>
        <v>105</v>
      </c>
      <c r="B8" s="79">
        <f>'[3]100% bubbler 10 min exchange'!F74</f>
        <v>30483</v>
      </c>
      <c r="C8" s="79">
        <f>'[3]100% bubbler 10 min exchange'!F73</f>
        <v>639532</v>
      </c>
      <c r="D8" s="83">
        <f>B8/C8</f>
        <v>4.7664542196481176E-2</v>
      </c>
      <c r="E8" s="82">
        <f>(D8-$L$5)/$L$4</f>
        <v>0.21297829399678811</v>
      </c>
      <c r="F8" s="82">
        <f>((E8)/(1000/15))*1000</f>
        <v>3.1946744099518214</v>
      </c>
      <c r="G8" s="80">
        <f>F6/15</f>
        <v>0.25726961589531527</v>
      </c>
      <c r="H8" s="81"/>
      <c r="I8" s="82">
        <f>I7+F8</f>
        <v>26.373709985299655</v>
      </c>
      <c r="K8" s="87" t="s">
        <v>35</v>
      </c>
      <c r="L8" s="87">
        <v>9.1273000000000005E-4</v>
      </c>
    </row>
    <row r="9" spans="1:12" x14ac:dyDescent="0.2">
      <c r="A9" s="81">
        <f>A8+15</f>
        <v>120</v>
      </c>
      <c r="B9" s="79">
        <f>'[3]100% bubbler 10 min exchange'!F82</f>
        <v>33746</v>
      </c>
      <c r="C9" s="79">
        <f>'[3]100% bubbler 10 min exchange'!F81</f>
        <v>628463</v>
      </c>
      <c r="D9" s="83">
        <f>B9/C9</f>
        <v>5.3696080755748547E-2</v>
      </c>
      <c r="E9" s="82">
        <f>(D9-$L$5)/$L$4</f>
        <v>0.2399288684349801</v>
      </c>
      <c r="F9" s="82">
        <f>((E9)/(1000/15))*1000</f>
        <v>3.5989330265247013</v>
      </c>
      <c r="G9" s="80">
        <f>F7/15</f>
        <v>0.24872231718618198</v>
      </c>
      <c r="H9" s="79"/>
      <c r="I9" s="82">
        <f>I8+F9</f>
        <v>29.972643011824356</v>
      </c>
    </row>
    <row r="10" spans="1:12" x14ac:dyDescent="0.2">
      <c r="A10" s="81">
        <f>A9+15</f>
        <v>135</v>
      </c>
      <c r="B10" s="79">
        <f>'[3]100% bubbler 10 min exchange'!F90</f>
        <v>32092</v>
      </c>
      <c r="C10" s="79">
        <f>'[3]100% bubbler 10 min exchange'!F89</f>
        <v>623756</v>
      </c>
      <c r="D10" s="83">
        <f>B10/C10</f>
        <v>5.1449605294377927E-2</v>
      </c>
      <c r="E10" s="82">
        <f>(D10-$L$5)/$L$4</f>
        <v>0.2298909977407414</v>
      </c>
      <c r="F10" s="82">
        <f>((E10)/(1000/15))*1000</f>
        <v>3.4483649661111206</v>
      </c>
      <c r="G10" s="80">
        <f>F8/15</f>
        <v>0.21297829399678808</v>
      </c>
      <c r="H10" s="79"/>
      <c r="I10" s="82">
        <f>I9+F10</f>
        <v>33.421007977935474</v>
      </c>
      <c r="K10" s="15"/>
    </row>
    <row r="11" spans="1:12" x14ac:dyDescent="0.2">
      <c r="A11" s="81">
        <f>A10+15</f>
        <v>150</v>
      </c>
      <c r="B11" s="86">
        <f>'[3]100% bubbler 10 min exchange'!F97</f>
        <v>33951</v>
      </c>
      <c r="C11" s="85">
        <f>'[3]100% bubbler 10 min exchange'!F96</f>
        <v>661154</v>
      </c>
      <c r="D11" s="83">
        <f>B11/C11</f>
        <v>5.1351122431385121E-2</v>
      </c>
      <c r="E11" s="82">
        <f>(D11-$L$5)/$L$4</f>
        <v>0.22945094920189957</v>
      </c>
      <c r="F11" s="82">
        <f>((E11)/(1000/15))*1000</f>
        <v>3.441764238028493</v>
      </c>
      <c r="G11" s="80">
        <f>F9/15</f>
        <v>0.2399288684349801</v>
      </c>
      <c r="H11" s="79"/>
      <c r="I11" s="82">
        <f>I10+F11</f>
        <v>36.862772215963965</v>
      </c>
      <c r="K11" s="15"/>
    </row>
    <row r="12" spans="1:12" x14ac:dyDescent="0.2">
      <c r="A12" s="81">
        <f>A11+15</f>
        <v>165</v>
      </c>
      <c r="B12" s="84">
        <f>'[3]100% bubbler 10 min exchange'!F105</f>
        <v>33436</v>
      </c>
      <c r="C12" s="79">
        <f>'[3]100% bubbler 10 min exchange'!F104</f>
        <v>665271</v>
      </c>
      <c r="D12" s="83">
        <f>B12/C12</f>
        <v>5.0259217672196745E-2</v>
      </c>
      <c r="E12" s="82">
        <f>(D12-$L$5)/$L$4</f>
        <v>0.22457201819569592</v>
      </c>
      <c r="F12" s="82">
        <f>((E12)/(1000/15))*1000</f>
        <v>3.3685802729354384</v>
      </c>
      <c r="G12" s="80">
        <f>F10/15</f>
        <v>0.22989099774074137</v>
      </c>
      <c r="H12" s="79"/>
      <c r="I12" s="82">
        <f>I11+F12</f>
        <v>40.231352488899404</v>
      </c>
      <c r="K12" s="15"/>
    </row>
    <row r="13" spans="1:12" x14ac:dyDescent="0.2">
      <c r="A13" s="81">
        <f>A12+15</f>
        <v>180</v>
      </c>
      <c r="B13" s="79">
        <f>'[3]100% bubbler 10 min exchange'!F113</f>
        <v>33113</v>
      </c>
      <c r="C13" s="79">
        <f>'[3]100% bubbler 10 min exchange'!F112</f>
        <v>653893</v>
      </c>
      <c r="D13" s="83">
        <f>B13/C13</f>
        <v>5.0639783573153407E-2</v>
      </c>
      <c r="E13" s="82">
        <f>(D13-$L$5)/$L$4</f>
        <v>0.22627249139031907</v>
      </c>
      <c r="F13" s="82">
        <f>((E13)/(1000/15))*1000</f>
        <v>3.3940873708547858</v>
      </c>
      <c r="G13" s="80">
        <f>F11/15</f>
        <v>0.22945094920189954</v>
      </c>
      <c r="H13" s="79"/>
      <c r="I13" s="82">
        <f>I12+F13</f>
        <v>43.625439859754188</v>
      </c>
      <c r="K13" s="15"/>
    </row>
    <row r="14" spans="1:12" x14ac:dyDescent="0.2">
      <c r="A14" s="81">
        <f>A13+15</f>
        <v>195</v>
      </c>
      <c r="B14" s="79">
        <f>'[3]100% bubbler 10 min exchange'!F121</f>
        <v>34796</v>
      </c>
      <c r="C14" s="79">
        <f>'[3]100% bubbler 10 min exchange'!F120</f>
        <v>660572</v>
      </c>
      <c r="D14" s="83">
        <f>B14/C14</f>
        <v>5.2675559969238783E-2</v>
      </c>
      <c r="E14" s="82">
        <f>(D14-$L$5)/$L$4</f>
        <v>0.23536890066683996</v>
      </c>
      <c r="F14" s="82">
        <f>((E14)/(1000/15))*1000</f>
        <v>3.5305335100025994</v>
      </c>
      <c r="G14" s="80">
        <f>F12/15</f>
        <v>0.22457201819569589</v>
      </c>
      <c r="H14" s="79"/>
      <c r="I14" s="82">
        <f>I13+F14</f>
        <v>47.155973369756786</v>
      </c>
      <c r="K14" s="15"/>
    </row>
    <row r="15" spans="1:12" x14ac:dyDescent="0.2">
      <c r="A15" s="81">
        <f>A14+15</f>
        <v>210</v>
      </c>
      <c r="B15" s="79">
        <f>'[3]100% bubbler 10 min exchange'!F129</f>
        <v>33361</v>
      </c>
      <c r="C15" s="79">
        <f>'[3]100% bubbler 10 min exchange'!F128</f>
        <v>653717</v>
      </c>
      <c r="D15" s="83">
        <f>B15/C15</f>
        <v>5.1032786358623072E-2</v>
      </c>
      <c r="E15" s="82">
        <f>(D15-$L$5)/$L$4</f>
        <v>0.22802853600814599</v>
      </c>
      <c r="F15" s="82">
        <f>((E15)/(1000/15))*1000</f>
        <v>3.4204280401221894</v>
      </c>
      <c r="G15" s="80">
        <f>F13/15</f>
        <v>0.22627249139031905</v>
      </c>
      <c r="H15" s="79"/>
      <c r="I15" s="82">
        <f>I14+F15</f>
        <v>50.576401409878976</v>
      </c>
    </row>
    <row r="16" spans="1:12" x14ac:dyDescent="0.2">
      <c r="A16" s="81">
        <f>A15+15</f>
        <v>225</v>
      </c>
      <c r="B16" s="79">
        <f>'[3]100% bubbler 10 min exchange'!F137</f>
        <v>32517</v>
      </c>
      <c r="C16" s="79">
        <f>'[3]100% bubbler 10 min exchange'!F136</f>
        <v>618939</v>
      </c>
      <c r="D16" s="83">
        <f>B16/C16</f>
        <v>5.2536679705108259E-2</v>
      </c>
      <c r="E16" s="82">
        <f>(D16-$L$5)/$L$4</f>
        <v>0.2347483454205016</v>
      </c>
      <c r="F16" s="82">
        <f>((E16)/(1000/15))*1000</f>
        <v>3.5212251813075239</v>
      </c>
      <c r="G16" s="80">
        <f>F14/15</f>
        <v>0.23536890066683996</v>
      </c>
      <c r="H16" s="79"/>
      <c r="I16" s="82">
        <f>I15+F16</f>
        <v>54.097626591186497</v>
      </c>
    </row>
    <row r="17" spans="1:9" x14ac:dyDescent="0.2">
      <c r="A17" s="81">
        <f>A16+15</f>
        <v>240</v>
      </c>
      <c r="B17" s="79">
        <f>'[3]100% bubbler 10 min exchange'!F145</f>
        <v>31073</v>
      </c>
      <c r="C17" s="79">
        <f>'[3]100% bubbler 10 min exchange'!F144</f>
        <v>649292</v>
      </c>
      <c r="D17" s="83">
        <f>B17/C17</f>
        <v>4.7856742420975464E-2</v>
      </c>
      <c r="E17" s="82">
        <f>(D17-$L$5)/$L$4</f>
        <v>0.21383709750212451</v>
      </c>
      <c r="F17" s="82">
        <f>((E17)/(1000/15))*1000</f>
        <v>3.2075564625318673</v>
      </c>
      <c r="G17" s="80">
        <f>F15/15</f>
        <v>0.22802853600814596</v>
      </c>
      <c r="H17" s="79"/>
      <c r="I17" s="82">
        <f>I16+F17</f>
        <v>57.305183053718366</v>
      </c>
    </row>
    <row r="18" spans="1:9" ht="16" customHeight="1" x14ac:dyDescent="0.2">
      <c r="A18" s="81">
        <f>A17+15</f>
        <v>255</v>
      </c>
      <c r="B18" s="79">
        <f>'[3]100% bubbler 10 min exchange'!F153</f>
        <v>29759</v>
      </c>
      <c r="C18" s="79">
        <f>'[3]100% bubbler 10 min exchange'!F152</f>
        <v>657424</v>
      </c>
      <c r="D18" s="83">
        <f>B18/C18</f>
        <v>4.5266068777531698E-2</v>
      </c>
      <c r="E18" s="82">
        <f>(D18-$L$5)/$L$4</f>
        <v>0.20226125459129446</v>
      </c>
      <c r="F18" s="82">
        <f>((E18)/(1000/15))*1000</f>
        <v>3.0339188188694166</v>
      </c>
      <c r="G18" s="80">
        <f>F16/15</f>
        <v>0.2347483454205016</v>
      </c>
      <c r="H18" s="79"/>
      <c r="I18" s="82">
        <f>I17+F18</f>
        <v>60.339101872587783</v>
      </c>
    </row>
    <row r="19" spans="1:9" x14ac:dyDescent="0.2">
      <c r="A19" s="81">
        <f>A18+15</f>
        <v>270</v>
      </c>
      <c r="B19" s="79">
        <f>'[3]100% bubbler 10 min exchange'!F161</f>
        <v>26617</v>
      </c>
      <c r="C19" s="79">
        <f>'[3]100% bubbler 10 min exchange'!F160</f>
        <v>655394</v>
      </c>
      <c r="D19" s="83">
        <f>B19/C19</f>
        <v>4.0612211890862594E-2</v>
      </c>
      <c r="E19" s="82">
        <f>(D19-$L$5)/$L$4</f>
        <v>0.18146654106730381</v>
      </c>
      <c r="F19" s="82">
        <f>((E19)/(1000/15))*1000</f>
        <v>2.7219981160095568</v>
      </c>
      <c r="G19" s="80">
        <f>F17/15</f>
        <v>0.21383709750212448</v>
      </c>
      <c r="H19" s="79"/>
      <c r="I19" s="82">
        <f>I18+F19</f>
        <v>63.061099988597341</v>
      </c>
    </row>
    <row r="20" spans="1:9" x14ac:dyDescent="0.2">
      <c r="A20" s="81">
        <f>A19+15</f>
        <v>285</v>
      </c>
      <c r="B20" s="79">
        <f>'[3]100% bubbler 10 min exchange'!F169</f>
        <v>29669</v>
      </c>
      <c r="C20" s="79">
        <f>'[3]100% bubbler 10 min exchange'!F168</f>
        <v>633177</v>
      </c>
      <c r="D20" s="83">
        <f>B20/C20</f>
        <v>4.6857355842047324E-2</v>
      </c>
      <c r="E20" s="82">
        <f>(D20-$L$5)/$L$4</f>
        <v>0.20937156319055999</v>
      </c>
      <c r="F20" s="82">
        <f>((E20)/(1000/15))*1000</f>
        <v>3.1405734478584</v>
      </c>
      <c r="G20" s="80">
        <f>F18/15</f>
        <v>0.20226125459129443</v>
      </c>
      <c r="H20" s="79"/>
      <c r="I20" s="82">
        <f>I19+F20</f>
        <v>66.201673436455735</v>
      </c>
    </row>
    <row r="21" spans="1:9" x14ac:dyDescent="0.2">
      <c r="A21" s="81">
        <f>A20+15</f>
        <v>300</v>
      </c>
      <c r="B21" s="79">
        <f>'[3]100% bubbler 10 min exchange'!F177</f>
        <v>26387</v>
      </c>
      <c r="C21" s="79">
        <f>'[3]100% bubbler 10 min exchange'!F176</f>
        <v>636439</v>
      </c>
      <c r="D21" s="83">
        <f>B21/C21</f>
        <v>4.1460375621229999E-2</v>
      </c>
      <c r="E21" s="82">
        <f>(D21-$L$5)/$L$4</f>
        <v>0.18525637006805182</v>
      </c>
      <c r="F21" s="82">
        <f>((E21)/(1000/15))*1000</f>
        <v>2.778845551020777</v>
      </c>
      <c r="G21" s="80">
        <f>F19/15</f>
        <v>0.18146654106730378</v>
      </c>
      <c r="H21" s="79"/>
      <c r="I21" s="82">
        <f>I20+F21</f>
        <v>68.980518987476515</v>
      </c>
    </row>
    <row r="22" spans="1:9" x14ac:dyDescent="0.2">
      <c r="A22" s="81">
        <f>A21+15</f>
        <v>315</v>
      </c>
      <c r="B22" s="79">
        <f>'[3]100% bubbler 10 min exchange'!F185</f>
        <v>26068</v>
      </c>
      <c r="C22" s="79">
        <f>'[3]100% bubbler 10 min exchange'!F184</f>
        <v>667906</v>
      </c>
      <c r="D22" s="83">
        <f>B22/C22</f>
        <v>3.9029444263114867E-2</v>
      </c>
      <c r="E22" s="82">
        <f>(D22-$L$5)/$L$4</f>
        <v>0.17439429965645606</v>
      </c>
      <c r="F22" s="82">
        <f>((E22)/(1000/15))*1000</f>
        <v>2.6159144948468405</v>
      </c>
      <c r="G22" s="80">
        <f>F20/15</f>
        <v>0.20937156319055999</v>
      </c>
      <c r="H22" s="79"/>
      <c r="I22" s="82">
        <f>I21+F22</f>
        <v>71.596433482323349</v>
      </c>
    </row>
    <row r="23" spans="1:9" x14ac:dyDescent="0.2">
      <c r="A23" s="81">
        <f>A22+15</f>
        <v>330</v>
      </c>
      <c r="B23" s="79">
        <f>'[3]100% bubbler 10 min exchange'!F193</f>
        <v>27268</v>
      </c>
      <c r="C23" s="79">
        <f>'[3]100% bubbler 10 min exchange'!F192</f>
        <v>655443</v>
      </c>
      <c r="D23" s="83">
        <f>B23/C23</f>
        <v>4.1602397157342437E-2</v>
      </c>
      <c r="E23" s="82">
        <f>(D23-$L$5)/$L$4</f>
        <v>0.18589096138222716</v>
      </c>
      <c r="F23" s="82">
        <f>((E23)/(1000/15))*1000</f>
        <v>2.7883644207334073</v>
      </c>
      <c r="G23" s="80">
        <f>F21/15</f>
        <v>0.18525637006805179</v>
      </c>
      <c r="H23" s="79"/>
      <c r="I23" s="82">
        <f>I22+F23</f>
        <v>74.38479790305675</v>
      </c>
    </row>
    <row r="24" spans="1:9" x14ac:dyDescent="0.2">
      <c r="A24" s="81">
        <f>A23+15</f>
        <v>345</v>
      </c>
      <c r="B24" s="79">
        <f>'[3]100% bubbler 10 min exchange'!F201</f>
        <v>24869</v>
      </c>
      <c r="C24" s="79">
        <f>'[3]100% bubbler 10 min exchange'!F200</f>
        <v>658279</v>
      </c>
      <c r="D24" s="83">
        <f>B24/C24</f>
        <v>3.7778814150231134E-2</v>
      </c>
      <c r="E24" s="82">
        <f>(D24-$L$5)/$L$4</f>
        <v>0.16880614008146172</v>
      </c>
      <c r="F24" s="82">
        <f>((E24)/(1000/15))*1000</f>
        <v>2.5320921012219255</v>
      </c>
      <c r="G24" s="80">
        <f>F22/15</f>
        <v>0.17439429965645603</v>
      </c>
      <c r="H24" s="79"/>
      <c r="I24" s="82">
        <f>I23+F24</f>
        <v>76.91689000427867</v>
      </c>
    </row>
    <row r="25" spans="1:9" x14ac:dyDescent="0.2">
      <c r="A25" s="81">
        <f>A24+15</f>
        <v>360</v>
      </c>
      <c r="B25" s="79">
        <f>'[3]100% bubbler 10 min exchange'!F209</f>
        <v>24772</v>
      </c>
      <c r="C25" s="79">
        <f>'[3]100% bubbler 10 min exchange'!F208</f>
        <v>659562</v>
      </c>
      <c r="D25" s="83">
        <f>B25/C25</f>
        <v>3.755825835933544E-2</v>
      </c>
      <c r="E25" s="82">
        <f>(D25-$L$5)/$L$4</f>
        <v>0.16782063610069456</v>
      </c>
      <c r="F25" s="82">
        <f>((E25)/(1000/15))*1000</f>
        <v>2.5173095415104183</v>
      </c>
      <c r="G25" s="80">
        <f>F23/15</f>
        <v>0.18589096138222716</v>
      </c>
      <c r="H25" s="79"/>
      <c r="I25" s="82">
        <f>I24+F25</f>
        <v>79.434199545789085</v>
      </c>
    </row>
    <row r="26" spans="1:9" x14ac:dyDescent="0.2">
      <c r="A26" s="81">
        <f>A25+15</f>
        <v>375</v>
      </c>
      <c r="B26" s="79">
        <f>'[3]100% bubbler 10 min exchange'!F217</f>
        <v>25142</v>
      </c>
      <c r="C26" s="79">
        <f>'[3]100% bubbler 10 min exchange'!F216</f>
        <v>660308</v>
      </c>
      <c r="D26" s="83">
        <f>B26/C26</f>
        <v>3.8076170514366021E-2</v>
      </c>
      <c r="E26" s="82">
        <f>(D26-$L$5)/$L$4</f>
        <v>0.17013481016249341</v>
      </c>
      <c r="F26" s="82">
        <f>((E26)/(1000/15))*1000</f>
        <v>2.5520221524374009</v>
      </c>
      <c r="G26" s="80">
        <f>F24/15</f>
        <v>0.16880614008146169</v>
      </c>
      <c r="H26" s="79"/>
      <c r="I26" s="82">
        <f>I25+F26</f>
        <v>81.986221698226487</v>
      </c>
    </row>
    <row r="27" spans="1:9" x14ac:dyDescent="0.2">
      <c r="A27" s="81">
        <f>A26+15</f>
        <v>390</v>
      </c>
      <c r="B27" s="79">
        <f>'[3]100% bubbler 10 min exchange'!F225</f>
        <v>22651</v>
      </c>
      <c r="C27" s="79">
        <f>'[3]100% bubbler 10 min exchange'!F224</f>
        <v>656037</v>
      </c>
      <c r="D27" s="83">
        <f>B27/C27</f>
        <v>3.4527016006719133E-2</v>
      </c>
      <c r="E27" s="82">
        <f>(D27-$L$5)/$L$4</f>
        <v>0.15427621093261454</v>
      </c>
      <c r="F27" s="82">
        <f>((E27)/(1000/15))*1000</f>
        <v>2.3141431639892178</v>
      </c>
      <c r="G27" s="80">
        <f>F25/15</f>
        <v>0.16782063610069456</v>
      </c>
      <c r="H27" s="79"/>
      <c r="I27" s="82">
        <f>I26+F27</f>
        <v>84.300364862215702</v>
      </c>
    </row>
    <row r="28" spans="1:9" x14ac:dyDescent="0.2">
      <c r="A28" s="81">
        <f>A27+15</f>
        <v>405</v>
      </c>
      <c r="B28" s="79">
        <f>'[3]100% bubbler 10 min exchange'!F354</f>
        <v>15851</v>
      </c>
      <c r="C28" s="79">
        <f>'[3]100% bubbler 10 min exchange'!F353</f>
        <v>639439</v>
      </c>
      <c r="D28" s="83">
        <f>B28/C28</f>
        <v>2.4788916534649905E-2</v>
      </c>
      <c r="E28" s="82">
        <f>(D28-$L$5)/$L$4</f>
        <v>0.11076370212086642</v>
      </c>
      <c r="F28" s="82">
        <f>((E28)/(1000/15))*1000</f>
        <v>1.6614555318129962</v>
      </c>
      <c r="G28" s="80">
        <f>F26/15</f>
        <v>0.17013481016249341</v>
      </c>
      <c r="H28" s="79"/>
      <c r="I28" s="82">
        <f>I27+F28</f>
        <v>85.961820394028692</v>
      </c>
    </row>
    <row r="29" spans="1:9" x14ac:dyDescent="0.2">
      <c r="A29" s="81">
        <f>A28+15</f>
        <v>420</v>
      </c>
      <c r="B29" s="79">
        <f>'[3]100% bubbler 10 min exchange'!F242</f>
        <v>15622</v>
      </c>
      <c r="C29" s="79">
        <f>'[3]100% bubbler 10 min exchange'!F241</f>
        <v>654526</v>
      </c>
      <c r="D29" s="83">
        <f>B29/C29</f>
        <v>2.3867653844155925E-2</v>
      </c>
      <c r="E29" s="82">
        <f>(D29-$L$5)/$L$4</f>
        <v>0.10664724684609439</v>
      </c>
      <c r="F29" s="82">
        <f>((E29)/(1000/15))*1000</f>
        <v>1.5997087026914156</v>
      </c>
      <c r="G29" s="80">
        <f>F27/15</f>
        <v>0.15427621093261451</v>
      </c>
      <c r="H29" s="79"/>
      <c r="I29" s="82">
        <f>I28+F29</f>
        <v>87.561529096720108</v>
      </c>
    </row>
    <row r="30" spans="1:9" x14ac:dyDescent="0.2">
      <c r="A30" s="81">
        <f>A29+15</f>
        <v>435</v>
      </c>
      <c r="B30" s="79">
        <f>'[3]100% bubbler 10 min exchange'!F250</f>
        <v>24032</v>
      </c>
      <c r="C30" s="79">
        <f>'[3]100% bubbler 10 min exchange'!F249</f>
        <v>657092</v>
      </c>
      <c r="D30" s="83">
        <f>B30/C30</f>
        <v>3.6573265235309516E-2</v>
      </c>
      <c r="E30" s="82">
        <f>(D30-$L$5)/$L$4</f>
        <v>0.16341941570737048</v>
      </c>
      <c r="F30" s="82">
        <f>((E30)/(1000/15))*1000</f>
        <v>2.4512912356105572</v>
      </c>
      <c r="G30" s="80">
        <f>F28/15</f>
        <v>0.11076370212086642</v>
      </c>
      <c r="H30" s="79"/>
      <c r="I30" s="82">
        <f>I29+F30</f>
        <v>90.012820332330662</v>
      </c>
    </row>
    <row r="31" spans="1:9" x14ac:dyDescent="0.2">
      <c r="A31" s="81">
        <f>A30+15</f>
        <v>450</v>
      </c>
      <c r="B31" s="79">
        <f>'[3]100% bubbler 10 min exchange'!F258</f>
        <v>23191</v>
      </c>
      <c r="C31" s="79">
        <f>'[3]100% bubbler 10 min exchange'!F257</f>
        <v>645490</v>
      </c>
      <c r="D31" s="83">
        <f>B31/C31</f>
        <v>3.5927744814017261E-2</v>
      </c>
      <c r="E31" s="82">
        <f>(D31-$L$5)/$L$4</f>
        <v>0.16053505278828087</v>
      </c>
      <c r="F31" s="82">
        <f>((E31)/(1000/15))*1000</f>
        <v>2.4080257918242127</v>
      </c>
      <c r="G31" s="80">
        <f>F29/15</f>
        <v>0.10664724684609438</v>
      </c>
      <c r="H31" s="79"/>
      <c r="I31" s="82">
        <f>I30+F31</f>
        <v>92.420846124154878</v>
      </c>
    </row>
    <row r="32" spans="1:9" x14ac:dyDescent="0.2">
      <c r="A32" s="81">
        <f>A31+15</f>
        <v>465</v>
      </c>
      <c r="B32" s="79">
        <f>'[3]100% bubbler 10 min exchange'!F266</f>
        <v>22432</v>
      </c>
      <c r="C32" s="79">
        <f>'[3]100% bubbler 10 min exchange'!F265</f>
        <v>659597</v>
      </c>
      <c r="D32" s="83">
        <f>B32/C32</f>
        <v>3.400864467242877E-2</v>
      </c>
      <c r="E32" s="82">
        <f>(D32-$L$5)/$L$4</f>
        <v>0.15195998513149583</v>
      </c>
      <c r="F32" s="82">
        <f>((E32)/(1000/15))*1000</f>
        <v>2.2793997769724372</v>
      </c>
      <c r="G32" s="80">
        <f>F30/15</f>
        <v>0.16341941570737048</v>
      </c>
      <c r="H32" s="79"/>
      <c r="I32" s="82">
        <f>I31+F32</f>
        <v>94.700245901127317</v>
      </c>
    </row>
    <row r="33" spans="1:10" x14ac:dyDescent="0.2">
      <c r="A33" s="81">
        <f>A32+15</f>
        <v>480</v>
      </c>
      <c r="B33" s="79">
        <f>'[3]100% bubbler 10 min exchange'!F274</f>
        <v>23470</v>
      </c>
      <c r="C33" s="79">
        <f>'[3]100% bubbler 10 min exchange'!F273</f>
        <v>654036</v>
      </c>
      <c r="D33" s="83">
        <f>B33/C33</f>
        <v>3.5884874838693896E-2</v>
      </c>
      <c r="E33" s="82">
        <f>(D33-$L$5)/$L$4</f>
        <v>0.16034349793875735</v>
      </c>
      <c r="F33" s="82">
        <f>((E33)/(1000/15))*1000</f>
        <v>2.4051524690813602</v>
      </c>
      <c r="G33" s="80">
        <f>F31/15</f>
        <v>0.16053505278828084</v>
      </c>
      <c r="H33" s="79"/>
      <c r="I33" s="82">
        <f>I32+F33</f>
        <v>97.105398370208675</v>
      </c>
    </row>
    <row r="34" spans="1:10" x14ac:dyDescent="0.2">
      <c r="A34" s="81">
        <f>A33+15</f>
        <v>495</v>
      </c>
      <c r="B34" s="79">
        <f>'[3]100% bubbler 10 min exchange'!F282</f>
        <v>18361</v>
      </c>
      <c r="C34" s="79">
        <f>'[3]100% bubbler 10 min exchange'!F281</f>
        <v>650946</v>
      </c>
      <c r="D34" s="83">
        <f>B34/C34</f>
        <v>2.8206640796625219E-2</v>
      </c>
      <c r="E34" s="82">
        <f>(D34-$L$5)/$L$4</f>
        <v>0.12603503483746747</v>
      </c>
      <c r="F34" s="82">
        <f>((E34)/(1000/15))*1000</f>
        <v>1.8905255225620119</v>
      </c>
      <c r="G34" s="80">
        <f>F32/15</f>
        <v>0.15195998513149581</v>
      </c>
      <c r="H34" s="79"/>
      <c r="I34" s="82">
        <f>I33+F34</f>
        <v>98.995923892770691</v>
      </c>
      <c r="J34" s="15"/>
    </row>
    <row r="35" spans="1:10" x14ac:dyDescent="0.2">
      <c r="A35" s="81">
        <f>A34+15</f>
        <v>510</v>
      </c>
      <c r="B35" s="79">
        <f>'[3]100% bubbler 10 min exchange'!F290</f>
        <v>13069</v>
      </c>
      <c r="C35" s="79">
        <f>'[3]100% bubbler 10 min exchange'!F289</f>
        <v>647486</v>
      </c>
      <c r="D35" s="83">
        <f>B35/C35</f>
        <v>2.0184220199355663E-2</v>
      </c>
      <c r="E35" s="82">
        <f>(D35-$L$5)/$L$4</f>
        <v>9.0188651471651754E-2</v>
      </c>
      <c r="F35" s="82">
        <f>((E35)/(1000/15))*1000</f>
        <v>1.3528297720747762</v>
      </c>
      <c r="G35" s="80">
        <f>F33/15</f>
        <v>0.16034349793875735</v>
      </c>
      <c r="H35" s="79"/>
      <c r="I35" s="82">
        <f>I34+F35</f>
        <v>100.34875366484546</v>
      </c>
      <c r="J35" s="15"/>
    </row>
    <row r="36" spans="1:10" x14ac:dyDescent="0.2">
      <c r="A36" s="81">
        <f>A35+15</f>
        <v>525</v>
      </c>
      <c r="B36" s="79">
        <f>'[3]100% bubbler 10 min exchange'!F298</f>
        <v>9126</v>
      </c>
      <c r="C36" s="79">
        <f>'[3]100% bubbler 10 min exchange'!F297</f>
        <v>652538</v>
      </c>
      <c r="D36" s="83">
        <f>B36/C36</f>
        <v>1.3985392421590774E-2</v>
      </c>
      <c r="E36" s="82">
        <f>(D36-$L$5)/$L$4</f>
        <v>6.2490582759565566E-2</v>
      </c>
      <c r="F36" s="82">
        <f>((E36)/(1000/15))*1000</f>
        <v>0.93735874139348341</v>
      </c>
      <c r="G36" s="80">
        <f>F34/15</f>
        <v>0.12603503483746745</v>
      </c>
      <c r="H36" s="79"/>
      <c r="I36" s="82">
        <f>I35+F36</f>
        <v>101.28611240623894</v>
      </c>
      <c r="J36" s="15"/>
    </row>
    <row r="37" spans="1:10" x14ac:dyDescent="0.2">
      <c r="A37" s="81">
        <f>A36+15</f>
        <v>540</v>
      </c>
      <c r="B37" s="79">
        <f>'[3]100% bubbler 10 min exchange'!F306</f>
        <v>19874</v>
      </c>
      <c r="C37" s="79">
        <f>'[3]100% bubbler 10 min exchange'!F305</f>
        <v>652165</v>
      </c>
      <c r="D37" s="83">
        <f>B37/C37</f>
        <v>3.0473883143069622E-2</v>
      </c>
      <c r="E37" s="82">
        <f>(D37-$L$5)/$L$4</f>
        <v>0.13616569769021278</v>
      </c>
      <c r="F37" s="82">
        <f>((E37)/(1000/15))*1000</f>
        <v>2.0424854653531916</v>
      </c>
      <c r="G37" s="80">
        <f>F35/15</f>
        <v>9.018865147165174E-2</v>
      </c>
      <c r="H37" s="79"/>
      <c r="I37" s="82">
        <f>I36+F37</f>
        <v>103.32859787159214</v>
      </c>
      <c r="J37" s="15"/>
    </row>
    <row r="38" spans="1:10" x14ac:dyDescent="0.2">
      <c r="A38" s="81">
        <f>A37+15</f>
        <v>555</v>
      </c>
      <c r="B38" s="79">
        <f>'[3]100% bubbler 10 min exchange'!F314</f>
        <v>8206</v>
      </c>
      <c r="C38" s="79">
        <f>'[3]100% bubbler 10 min exchange'!F313</f>
        <v>652219</v>
      </c>
      <c r="D38" s="83">
        <f>B38/C38</f>
        <v>1.2581663520995249E-2</v>
      </c>
      <c r="E38" s="82">
        <f>(D38-$L$5)/$L$4</f>
        <v>5.6218335661283508E-2</v>
      </c>
      <c r="F38" s="82">
        <f>((E38)/(1000/15))*1000</f>
        <v>0.8432750349192526</v>
      </c>
      <c r="G38" s="80">
        <f>F36/15</f>
        <v>6.2490582759565559E-2</v>
      </c>
      <c r="H38" s="79"/>
      <c r="I38" s="82">
        <f>I37+F38</f>
        <v>104.1718729065114</v>
      </c>
      <c r="J38" s="15"/>
    </row>
    <row r="39" spans="1:10" x14ac:dyDescent="0.2">
      <c r="A39" s="81">
        <f>A38+15</f>
        <v>570</v>
      </c>
      <c r="B39" s="79">
        <f>'[3]100% bubbler 10 min exchange'!F322</f>
        <v>15519</v>
      </c>
      <c r="C39" s="79">
        <f>'[3]100% bubbler 10 min exchange'!F321</f>
        <v>644770</v>
      </c>
      <c r="D39" s="83">
        <f>B39/C39</f>
        <v>2.4069047877537726E-2</v>
      </c>
      <c r="E39" s="82">
        <f>(D39-$L$5)/$L$4</f>
        <v>0.10754713082009708</v>
      </c>
      <c r="F39" s="82">
        <f>((E39)/(1000/15))*1000</f>
        <v>1.613206962301456</v>
      </c>
      <c r="G39" s="80">
        <f>F37/15</f>
        <v>0.13616569769021278</v>
      </c>
      <c r="H39" s="79"/>
      <c r="I39" s="82">
        <f>I38+F39</f>
        <v>105.78507986881286</v>
      </c>
      <c r="J39" s="15"/>
    </row>
    <row r="40" spans="1:10" x14ac:dyDescent="0.2">
      <c r="A40" s="81">
        <f>A39+15</f>
        <v>585</v>
      </c>
      <c r="B40" s="79">
        <f>'[3]100% bubbler 10 min exchange'!F330</f>
        <v>15223</v>
      </c>
      <c r="C40" s="79">
        <f>'[3]100% bubbler 10 min exchange'!F329</f>
        <v>648405</v>
      </c>
      <c r="D40" s="83">
        <f>B40/C40</f>
        <v>2.3477610444089726E-2</v>
      </c>
      <c r="E40" s="82">
        <f>(D40-$L$5)/$L$4</f>
        <v>0.10490442557680843</v>
      </c>
      <c r="F40" s="82">
        <f>((E40)/(1000/15))*1000</f>
        <v>1.5735663836521263</v>
      </c>
      <c r="G40" s="80">
        <f>F38/15</f>
        <v>5.6218335661283508E-2</v>
      </c>
      <c r="H40" s="79"/>
      <c r="I40" s="82">
        <f>I39+F40</f>
        <v>107.35864625246498</v>
      </c>
      <c r="J40" s="15"/>
    </row>
    <row r="41" spans="1:10" x14ac:dyDescent="0.2">
      <c r="A41" s="81">
        <f>A40+15</f>
        <v>600</v>
      </c>
      <c r="B41" s="79">
        <f>'[3]100% bubbler 10 min exchange'!F338</f>
        <v>19347</v>
      </c>
      <c r="C41" s="79">
        <f>'[3]100% bubbler 10 min exchange'!F337</f>
        <v>647851</v>
      </c>
      <c r="D41" s="83">
        <f>B41/C41</f>
        <v>2.9863348208152802E-2</v>
      </c>
      <c r="E41" s="82">
        <f>(D41-$L$5)/$L$4</f>
        <v>0.13343765955385523</v>
      </c>
      <c r="F41" s="82">
        <f>((E41)/(1000/15))*1000</f>
        <v>2.0015648933078283</v>
      </c>
      <c r="G41" s="80">
        <f>F39/15</f>
        <v>0.10754713082009706</v>
      </c>
      <c r="H41" s="79"/>
      <c r="I41" s="82">
        <f>I40+F41</f>
        <v>109.36021114577281</v>
      </c>
      <c r="J41" s="15"/>
    </row>
    <row r="42" spans="1:10" x14ac:dyDescent="0.2">
      <c r="A42" s="81">
        <f>A41+15</f>
        <v>615</v>
      </c>
      <c r="B42" s="79">
        <f>'[3]100% bubbler 10 min exchange'!F346</f>
        <v>19196</v>
      </c>
      <c r="C42" s="79">
        <f>'[3]100% bubbler 10 min exchange'!F345</f>
        <v>648656</v>
      </c>
      <c r="D42" s="83">
        <f>B42/C42</f>
        <v>2.9593497940356674E-2</v>
      </c>
      <c r="E42" s="82">
        <f>(D42-$L$5)/$L$4</f>
        <v>0.13223189428220142</v>
      </c>
      <c r="F42" s="82">
        <f>((E42)/(1000/15))*1000</f>
        <v>1.9834784142330211</v>
      </c>
      <c r="G42" s="80">
        <f>F40/15</f>
        <v>0.10490442557680842</v>
      </c>
      <c r="H42" s="79"/>
      <c r="I42" s="82">
        <f>I41+F42</f>
        <v>111.34368956000583</v>
      </c>
      <c r="J42" s="15"/>
    </row>
    <row r="43" spans="1:10" x14ac:dyDescent="0.2">
      <c r="A43" s="81">
        <f>A42+15</f>
        <v>630</v>
      </c>
      <c r="B43" s="79">
        <f>'[3]100% bubbler 10 min exchange'!F234</f>
        <v>6533</v>
      </c>
      <c r="C43" s="79">
        <f>'[3]100% bubbler 10 min exchange'!F233</f>
        <v>643714</v>
      </c>
      <c r="D43" s="83">
        <f>B43/C43</f>
        <v>1.0148917065653381E-2</v>
      </c>
      <c r="E43" s="82">
        <f>(D43-$L$5)/$L$4</f>
        <v>4.5348154895680878E-2</v>
      </c>
      <c r="F43" s="82">
        <f>((E43)/(1000/15))*1000</f>
        <v>0.68022232343521316</v>
      </c>
      <c r="G43" s="80">
        <f>F41/15</f>
        <v>0.13343765955385523</v>
      </c>
      <c r="H43" s="79"/>
      <c r="I43" s="82">
        <f>I42+F43</f>
        <v>112.02391188344104</v>
      </c>
      <c r="J43" s="15"/>
    </row>
    <row r="44" spans="1:10" x14ac:dyDescent="0.2">
      <c r="A44" s="81"/>
      <c r="B44" s="79"/>
      <c r="C44" s="79"/>
      <c r="D44" s="79"/>
      <c r="E44" s="79"/>
      <c r="F44" s="79"/>
      <c r="G44" s="80">
        <f>F42/15</f>
        <v>0.13223189428220142</v>
      </c>
      <c r="H44" s="79"/>
      <c r="I44" s="79"/>
      <c r="J44" s="15"/>
    </row>
    <row r="45" spans="1:10" x14ac:dyDescent="0.2">
      <c r="A45" s="79"/>
      <c r="B45" s="79"/>
      <c r="C45" s="79"/>
      <c r="D45" s="79"/>
      <c r="E45" s="79"/>
      <c r="F45" s="79"/>
      <c r="G45" s="80">
        <f>F43/15</f>
        <v>4.5348154895680878E-2</v>
      </c>
      <c r="H45" s="79"/>
      <c r="I45" s="79"/>
      <c r="J45" s="15"/>
    </row>
    <row r="46" spans="1:10" x14ac:dyDescent="0.2">
      <c r="A46" s="50" t="s">
        <v>2</v>
      </c>
      <c r="B46" s="48" t="s">
        <v>19</v>
      </c>
      <c r="C46" s="48" t="s">
        <v>18</v>
      </c>
      <c r="D46" s="48" t="s">
        <v>17</v>
      </c>
      <c r="E46" s="48" t="s">
        <v>10</v>
      </c>
      <c r="F46" s="48" t="s">
        <v>34</v>
      </c>
      <c r="G46" s="50" t="s">
        <v>33</v>
      </c>
      <c r="H46" s="78"/>
      <c r="I46" s="48" t="s">
        <v>30</v>
      </c>
      <c r="J46" s="15"/>
    </row>
    <row r="47" spans="1:10" x14ac:dyDescent="0.2">
      <c r="A47" s="50">
        <v>15</v>
      </c>
      <c r="B47" s="50">
        <f>'[1]Auswertung amino 80 AaeUPO'!B17</f>
        <v>31532</v>
      </c>
      <c r="C47" s="50">
        <f>'[1]Auswertung amino 80 AaeUPO'!C17</f>
        <v>382211</v>
      </c>
      <c r="D47" s="51">
        <f>'[1]Auswertung amino 80 AaeUPO'!D17</f>
        <v>8.2498933834975974E-2</v>
      </c>
      <c r="E47" s="51">
        <f>'[1]Auswertung amino 80 AaeUPO'!E17</f>
        <v>0.28805493657463677</v>
      </c>
      <c r="F47" s="51">
        <f>'[1]Auswertung amino 80 AaeUPO'!F17</f>
        <v>4.320824048619551</v>
      </c>
      <c r="G47" s="51">
        <f>F47/15</f>
        <v>0.28805493657463671</v>
      </c>
      <c r="H47" s="50"/>
      <c r="I47" s="51">
        <f>F47</f>
        <v>4.320824048619551</v>
      </c>
      <c r="J47" s="15"/>
    </row>
    <row r="48" spans="1:10" x14ac:dyDescent="0.2">
      <c r="A48" s="50">
        <f>A47+15</f>
        <v>30</v>
      </c>
      <c r="B48" s="50">
        <f>'[1]Auswertung amino 80 AaeUPO'!B18</f>
        <v>32943</v>
      </c>
      <c r="C48" s="50">
        <f>'[1]Auswertung amino 80 AaeUPO'!C18</f>
        <v>380430</v>
      </c>
      <c r="D48" s="51">
        <f>'[1]Auswertung amino 80 AaeUPO'!D18</f>
        <v>8.659411718318745E-2</v>
      </c>
      <c r="E48" s="51">
        <f>'[1]Auswertung amino 80 AaeUPO'!E18</f>
        <v>0.30235376111448131</v>
      </c>
      <c r="F48" s="51">
        <f>'[1]Auswertung amino 80 AaeUPO'!F18</f>
        <v>4.5353064167172192</v>
      </c>
      <c r="G48" s="51">
        <f>F48/15</f>
        <v>0.30235376111448126</v>
      </c>
      <c r="H48" s="50"/>
      <c r="I48" s="51">
        <f>I47+F48</f>
        <v>8.8561304653367703</v>
      </c>
      <c r="J48" s="15"/>
    </row>
    <row r="49" spans="1:25" x14ac:dyDescent="0.2">
      <c r="A49" s="50">
        <f>A48+15</f>
        <v>45</v>
      </c>
      <c r="B49" s="50">
        <f>'[1]Auswertung amino 80 AaeUPO'!B19</f>
        <v>32662</v>
      </c>
      <c r="C49" s="50">
        <f>'[1]Auswertung amino 80 AaeUPO'!C19</f>
        <v>379454</v>
      </c>
      <c r="D49" s="51">
        <f>'[1]Auswertung amino 80 AaeUPO'!D19</f>
        <v>8.6076309644910851E-2</v>
      </c>
      <c r="E49" s="51">
        <f>'[1]Auswertung amino 80 AaeUPO'!E19</f>
        <v>0.30054577389982839</v>
      </c>
      <c r="F49" s="51">
        <f>'[1]Auswertung amino 80 AaeUPO'!F19</f>
        <v>4.508186608497426</v>
      </c>
      <c r="G49" s="51">
        <f>F49/15</f>
        <v>0.30054577389982839</v>
      </c>
      <c r="H49" s="50"/>
      <c r="I49" s="51">
        <f>I48+F49</f>
        <v>13.364317073834197</v>
      </c>
      <c r="J49" s="15"/>
    </row>
    <row r="50" spans="1:25" x14ac:dyDescent="0.2">
      <c r="A50" s="50">
        <f>A49+15</f>
        <v>60</v>
      </c>
      <c r="B50" s="50">
        <f>'[1]Auswertung amino 80 AaeUPO'!B20</f>
        <v>26825</v>
      </c>
      <c r="C50" s="50">
        <f>'[1]Auswertung amino 80 AaeUPO'!C20</f>
        <v>375531</v>
      </c>
      <c r="D50" s="51">
        <f>'[1]Auswertung amino 80 AaeUPO'!D20</f>
        <v>7.1432185358865183E-2</v>
      </c>
      <c r="E50" s="51">
        <f>'[1]Auswertung amino 80 AaeUPO'!E20</f>
        <v>0.24941405502397063</v>
      </c>
      <c r="F50" s="51">
        <f>'[1]Auswertung amino 80 AaeUPO'!F20</f>
        <v>3.7412108253595591</v>
      </c>
      <c r="G50" s="51">
        <f>F50/15</f>
        <v>0.2494140550239706</v>
      </c>
      <c r="H50" s="50"/>
      <c r="I50" s="51">
        <f>I49+F50</f>
        <v>17.105527899193756</v>
      </c>
      <c r="M50" s="15"/>
      <c r="N50" s="14"/>
      <c r="O50" s="13"/>
      <c r="P50" s="13"/>
    </row>
    <row r="51" spans="1:25" x14ac:dyDescent="0.2">
      <c r="A51" s="50">
        <f>A50+15</f>
        <v>75</v>
      </c>
      <c r="B51" s="50">
        <f>'[1]Auswertung amino 80 AaeUPO'!B21</f>
        <v>27158</v>
      </c>
      <c r="C51" s="50">
        <f>'[1]Auswertung amino 80 AaeUPO'!C21</f>
        <v>379138</v>
      </c>
      <c r="D51" s="51">
        <f>'[1]Auswertung amino 80 AaeUPO'!D21</f>
        <v>7.1630910117160509E-2</v>
      </c>
      <c r="E51" s="51">
        <f>'[1]Auswertung amino 80 AaeUPO'!E21</f>
        <v>0.25010792638673363</v>
      </c>
      <c r="F51" s="51">
        <f>'[1]Auswertung amino 80 AaeUPO'!F21</f>
        <v>3.7516188958010042</v>
      </c>
      <c r="G51" s="51">
        <f>F51/15</f>
        <v>0.25010792638673363</v>
      </c>
      <c r="H51" s="50"/>
      <c r="I51" s="51">
        <f>I50+F51</f>
        <v>20.857146794994762</v>
      </c>
      <c r="M51" s="15"/>
      <c r="N51" s="14"/>
      <c r="O51" s="13"/>
      <c r="P51" s="13"/>
    </row>
    <row r="52" spans="1:25" x14ac:dyDescent="0.2">
      <c r="A52" s="50">
        <f>A51+15</f>
        <v>90</v>
      </c>
      <c r="B52" s="50">
        <f>'[1]Auswertung amino 80 AaeUPO'!B22</f>
        <v>24072</v>
      </c>
      <c r="C52" s="50">
        <f>'[1]Auswertung amino 80 AaeUPO'!C22</f>
        <v>379397</v>
      </c>
      <c r="D52" s="51">
        <f>'[1]Auswertung amino 80 AaeUPO'!D22</f>
        <v>6.3448050459017857E-2</v>
      </c>
      <c r="E52" s="51">
        <f>'[1]Auswertung amino 80 AaeUPO'!E22</f>
        <v>0.22153648903288359</v>
      </c>
      <c r="F52" s="51">
        <f>'[1]Auswertung amino 80 AaeUPO'!F22</f>
        <v>3.3230473354932535</v>
      </c>
      <c r="G52" s="51">
        <f>F52/15</f>
        <v>0.22153648903288356</v>
      </c>
      <c r="H52" s="50"/>
      <c r="I52" s="51">
        <f>I51+F52</f>
        <v>24.180194130488015</v>
      </c>
      <c r="M52" s="15"/>
      <c r="N52" s="14"/>
      <c r="O52" s="13"/>
      <c r="P52" s="13"/>
    </row>
    <row r="53" spans="1:25" x14ac:dyDescent="0.2">
      <c r="A53" s="50">
        <f>A52+15</f>
        <v>105</v>
      </c>
      <c r="B53" s="50">
        <f>'[1]Auswertung amino 80 AaeUPO'!B23</f>
        <v>26653</v>
      </c>
      <c r="C53" s="50">
        <f>'[1]Auswertung amino 80 AaeUPO'!C23</f>
        <v>380753</v>
      </c>
      <c r="D53" s="51">
        <f>'[1]Auswertung amino 80 AaeUPO'!D23</f>
        <v>7.0000761648627854E-2</v>
      </c>
      <c r="E53" s="51">
        <f>'[1]Auswertung amino 80 AaeUPO'!E23</f>
        <v>0.24441606720889614</v>
      </c>
      <c r="F53" s="51">
        <f>'[1]Auswertung amino 80 AaeUPO'!F23</f>
        <v>3.6662410081334418</v>
      </c>
      <c r="G53" s="51">
        <f>F53/15</f>
        <v>0.24441606720889611</v>
      </c>
      <c r="H53" s="50"/>
      <c r="I53" s="51">
        <f>I52+F53</f>
        <v>27.846435138621459</v>
      </c>
      <c r="M53" s="15"/>
      <c r="N53" s="14"/>
      <c r="O53" s="13"/>
      <c r="P53" s="13"/>
    </row>
    <row r="54" spans="1:25" x14ac:dyDescent="0.2">
      <c r="A54" s="50">
        <f>A53+15</f>
        <v>120</v>
      </c>
      <c r="B54" s="50">
        <f>'[1]Auswertung amino 80 AaeUPO'!B24</f>
        <v>21550</v>
      </c>
      <c r="C54" s="50">
        <f>'[1]Auswertung amino 80 AaeUPO'!C24</f>
        <v>377936</v>
      </c>
      <c r="D54" s="51">
        <f>'[1]Auswertung amino 80 AaeUPO'!D24</f>
        <v>5.7020236230472886E-2</v>
      </c>
      <c r="E54" s="51">
        <f>'[1]Auswertung amino 80 AaeUPO'!E24</f>
        <v>0.19909300359801987</v>
      </c>
      <c r="F54" s="51">
        <f>'[1]Auswertung amino 80 AaeUPO'!F24</f>
        <v>2.9863950539702979</v>
      </c>
      <c r="G54" s="51">
        <f>F54/15</f>
        <v>0.19909300359801987</v>
      </c>
      <c r="H54" s="50"/>
      <c r="I54" s="51">
        <f>I53+F54</f>
        <v>30.832830192591757</v>
      </c>
      <c r="M54" s="15"/>
      <c r="N54" s="14"/>
      <c r="O54" s="13"/>
      <c r="P54" s="13"/>
    </row>
    <row r="55" spans="1:25" x14ac:dyDescent="0.2">
      <c r="A55" s="50">
        <f>A54+15</f>
        <v>135</v>
      </c>
      <c r="B55" s="50">
        <f>'[1]Auswertung amino 80 AaeUPO'!B25</f>
        <v>22561</v>
      </c>
      <c r="C55" s="50">
        <f>'[1]Auswertung amino 80 AaeUPO'!C25</f>
        <v>375246</v>
      </c>
      <c r="D55" s="51">
        <f>'[1]Auswertung amino 80 AaeUPO'!D25</f>
        <v>6.0123225830521841E-2</v>
      </c>
      <c r="E55" s="51">
        <f>'[1]Auswertung amino 80 AaeUPO'!E25</f>
        <v>0.20992746449204555</v>
      </c>
      <c r="F55" s="51">
        <f>'[1]Auswertung amino 80 AaeUPO'!F25</f>
        <v>3.1489119673806827</v>
      </c>
      <c r="G55" s="51">
        <f>F55/15</f>
        <v>0.20992746449204552</v>
      </c>
      <c r="H55" s="50"/>
      <c r="I55" s="51">
        <f>I54+F55</f>
        <v>33.981742159972441</v>
      </c>
    </row>
    <row r="56" spans="1:25" x14ac:dyDescent="0.2">
      <c r="A56" s="50">
        <f>A55+15</f>
        <v>150</v>
      </c>
      <c r="B56" s="50">
        <f>'[1]Auswertung amino 80 AaeUPO'!B26</f>
        <v>22834</v>
      </c>
      <c r="C56" s="50">
        <f>'[1]Auswertung amino 80 AaeUPO'!C26</f>
        <v>377737</v>
      </c>
      <c r="D56" s="51">
        <f>'[1]Auswertung amino 80 AaeUPO'!D26</f>
        <v>6.0449466162965239E-2</v>
      </c>
      <c r="E56" s="51">
        <f>'[1]Auswertung amino 80 AaeUPO'!E26</f>
        <v>0.21106657179806299</v>
      </c>
      <c r="F56" s="51">
        <f>'[1]Auswertung amino 80 AaeUPO'!F26</f>
        <v>3.1659985769709449</v>
      </c>
      <c r="G56" s="51">
        <f>F56/15</f>
        <v>0.21106657179806299</v>
      </c>
      <c r="H56" s="50"/>
      <c r="I56" s="51">
        <f>I55+F56</f>
        <v>37.147740736943383</v>
      </c>
    </row>
    <row r="57" spans="1:25" x14ac:dyDescent="0.2">
      <c r="A57" s="50">
        <f>A56+15</f>
        <v>165</v>
      </c>
      <c r="B57" s="50">
        <f>'[1]Auswertung amino 80 AaeUPO'!B27</f>
        <v>20105</v>
      </c>
      <c r="C57" s="50">
        <f>'[1]Auswertung amino 80 AaeUPO'!C27</f>
        <v>377118</v>
      </c>
      <c r="D57" s="51">
        <f>'[1]Auswertung amino 80 AaeUPO'!D27</f>
        <v>5.3312225881554313E-2</v>
      </c>
      <c r="E57" s="51">
        <f>'[1]Auswertung amino 80 AaeUPO'!E27</f>
        <v>0.18614604008922597</v>
      </c>
      <c r="F57" s="51">
        <f>'[1]Auswertung amino 80 AaeUPO'!F27</f>
        <v>2.792190601338389</v>
      </c>
      <c r="G57" s="51">
        <f>F57/15</f>
        <v>0.18614604008922594</v>
      </c>
      <c r="H57" s="50"/>
      <c r="I57" s="51">
        <f>I56+F57</f>
        <v>39.939931338281774</v>
      </c>
    </row>
    <row r="58" spans="1:25" x14ac:dyDescent="0.2">
      <c r="A58" s="50">
        <f>A57+15</f>
        <v>180</v>
      </c>
      <c r="B58" s="50">
        <f>'[1]Auswertung amino 80 AaeUPO'!B28</f>
        <v>20799</v>
      </c>
      <c r="C58" s="50">
        <f>'[1]Auswertung amino 80 AaeUPO'!C28</f>
        <v>375101</v>
      </c>
      <c r="D58" s="51">
        <f>'[1]Auswertung amino 80 AaeUPO'!D28</f>
        <v>5.544906571829987E-2</v>
      </c>
      <c r="E58" s="51">
        <f>'[1]Auswertung amino 80 AaeUPO'!E28</f>
        <v>0.19360707303875654</v>
      </c>
      <c r="F58" s="51">
        <f>'[1]Auswertung amino 80 AaeUPO'!F28</f>
        <v>2.9041060955813478</v>
      </c>
      <c r="G58" s="51">
        <f>F58/15</f>
        <v>0.19360707303875652</v>
      </c>
      <c r="H58" s="48"/>
      <c r="I58" s="51">
        <f>I57+F58</f>
        <v>42.844037433863122</v>
      </c>
    </row>
    <row r="59" spans="1:25" ht="15.75" customHeight="1" x14ac:dyDescent="0.2">
      <c r="A59" s="50">
        <f>A58+15</f>
        <v>195</v>
      </c>
      <c r="B59" s="50">
        <f>'[1]Auswertung amino 80 AaeUPO'!B29</f>
        <v>18916</v>
      </c>
      <c r="C59" s="50">
        <f>'[1]Auswertung amino 80 AaeUPO'!C29</f>
        <v>376149</v>
      </c>
      <c r="D59" s="51">
        <f>'[1]Auswertung amino 80 AaeUPO'!D29</f>
        <v>5.0288582450039747E-2</v>
      </c>
      <c r="E59" s="51">
        <f>'[1]Auswertung amino 80 AaeUPO'!E29</f>
        <v>0.17558862587304383</v>
      </c>
      <c r="F59" s="51">
        <f>'[1]Auswertung amino 80 AaeUPO'!F29</f>
        <v>2.6338293880956574</v>
      </c>
      <c r="G59" s="51">
        <f>F59/15</f>
        <v>0.17558862587304383</v>
      </c>
      <c r="H59" s="48"/>
      <c r="I59" s="51">
        <f>I58+F59</f>
        <v>45.477866821958777</v>
      </c>
      <c r="W59" s="11"/>
      <c r="Y59" s="11"/>
    </row>
    <row r="60" spans="1:25" x14ac:dyDescent="0.2">
      <c r="A60" s="50">
        <f>A59+15</f>
        <v>210</v>
      </c>
      <c r="B60" s="50">
        <f>'[1]Auswertung amino 80 AaeUPO'!B30</f>
        <v>16772</v>
      </c>
      <c r="C60" s="50">
        <f>'[1]Auswertung amino 80 AaeUPO'!C30</f>
        <v>378949</v>
      </c>
      <c r="D60" s="51">
        <f>'[1]Auswertung amino 80 AaeUPO'!D30</f>
        <v>4.4259253883768002E-2</v>
      </c>
      <c r="E60" s="51">
        <f>'[1]Auswertung amino 80 AaeUPO'!E30</f>
        <v>0.15453650099081007</v>
      </c>
      <c r="F60" s="51">
        <f>'[1]Auswertung amino 80 AaeUPO'!F30</f>
        <v>2.3180475148621511</v>
      </c>
      <c r="G60" s="51">
        <f>F60/15</f>
        <v>0.15453650099081007</v>
      </c>
      <c r="H60" s="48"/>
      <c r="I60" s="51">
        <f>I59+F60</f>
        <v>47.795914336820928</v>
      </c>
      <c r="W60" s="11"/>
      <c r="Y60" s="11"/>
    </row>
    <row r="61" spans="1:25" x14ac:dyDescent="0.2">
      <c r="A61" s="50">
        <f>A60+15</f>
        <v>225</v>
      </c>
      <c r="B61" s="50">
        <f>'[1]Auswertung amino 80 AaeUPO'!B31</f>
        <v>21696</v>
      </c>
      <c r="C61" s="50">
        <f>'[1]Auswertung amino 80 AaeUPO'!C31</f>
        <v>378131</v>
      </c>
      <c r="D61" s="51">
        <f>'[1]Auswertung amino 80 AaeUPO'!D31</f>
        <v>5.7376940795650186E-2</v>
      </c>
      <c r="E61" s="51">
        <f>'[1]Auswertung amino 80 AaeUPO'!E31</f>
        <v>0.20033848043173949</v>
      </c>
      <c r="F61" s="51">
        <f>'[1]Auswertung amino 80 AaeUPO'!F31</f>
        <v>3.0050772064760918</v>
      </c>
      <c r="G61" s="51">
        <f>F61/15</f>
        <v>0.20033848043173946</v>
      </c>
      <c r="H61" s="48"/>
      <c r="I61" s="51">
        <f>I60+F61</f>
        <v>50.800991543297023</v>
      </c>
    </row>
    <row r="62" spans="1:25" x14ac:dyDescent="0.2">
      <c r="A62" s="50">
        <f>A61+15</f>
        <v>240</v>
      </c>
      <c r="B62" s="50">
        <f>'[1]Auswertung amino 80 AaeUPO'!B32</f>
        <v>16436</v>
      </c>
      <c r="C62" s="50">
        <f>'[1]Auswertung amino 80 AaeUPO'!C32</f>
        <v>373345</v>
      </c>
      <c r="D62" s="51">
        <f>'[1]Auswertung amino 80 AaeUPO'!D32</f>
        <v>4.402362426174182E-2</v>
      </c>
      <c r="E62" s="51">
        <f>'[1]Auswertung amino 80 AaeUPO'!E32</f>
        <v>0.15371377186362367</v>
      </c>
      <c r="F62" s="51">
        <f>'[1]Auswertung amino 80 AaeUPO'!F32</f>
        <v>2.3057065779543549</v>
      </c>
      <c r="G62" s="51">
        <f>F62/15</f>
        <v>0.15371377186362364</v>
      </c>
      <c r="H62" s="48"/>
      <c r="I62" s="51">
        <f>I61+F62</f>
        <v>53.106698121251377</v>
      </c>
    </row>
    <row r="63" spans="1:25" x14ac:dyDescent="0.2">
      <c r="A63" s="50">
        <f>A62+15</f>
        <v>255</v>
      </c>
      <c r="B63" s="50">
        <f>'[1]Auswertung amino 80 AaeUPO'!B33</f>
        <v>16461</v>
      </c>
      <c r="C63" s="50">
        <f>'[1]Auswertung amino 80 AaeUPO'!C33</f>
        <v>376929</v>
      </c>
      <c r="D63" s="51">
        <f>'[1]Auswertung amino 80 AaeUPO'!D33</f>
        <v>4.3671354552183565E-2</v>
      </c>
      <c r="E63" s="51">
        <f>'[1]Auswertung amino 80 AaeUPO'!E33</f>
        <v>0.15248377986097614</v>
      </c>
      <c r="F63" s="51">
        <f>'[1]Auswertung amino 80 AaeUPO'!F33</f>
        <v>2.2872566979146418</v>
      </c>
      <c r="G63" s="51">
        <f>F63/15</f>
        <v>0.15248377986097611</v>
      </c>
      <c r="H63" s="48"/>
      <c r="I63" s="51">
        <f>I62+F63</f>
        <v>55.393954819166019</v>
      </c>
    </row>
    <row r="64" spans="1:25" x14ac:dyDescent="0.2">
      <c r="A64" s="50">
        <f>A63+15</f>
        <v>270</v>
      </c>
      <c r="B64" s="50">
        <f>'[1]Auswertung amino 80 AaeUPO'!B34</f>
        <v>13756</v>
      </c>
      <c r="C64" s="50">
        <f>'[1]Auswertung amino 80 AaeUPO'!C34</f>
        <v>376154</v>
      </c>
      <c r="D64" s="51">
        <f>'[1]Auswertung amino 80 AaeUPO'!D34</f>
        <v>3.6570128192176608E-2</v>
      </c>
      <c r="E64" s="51">
        <f>'[1]Auswertung amino 80 AaeUPO'!E34</f>
        <v>0.12768899508441553</v>
      </c>
      <c r="F64" s="51">
        <f>'[1]Auswertung amino 80 AaeUPO'!F34</f>
        <v>1.9153349262662329</v>
      </c>
      <c r="G64" s="51">
        <f>F64/15</f>
        <v>0.12768899508441553</v>
      </c>
      <c r="H64" s="50"/>
      <c r="I64" s="51">
        <f>I63+F64</f>
        <v>57.309289745432253</v>
      </c>
    </row>
    <row r="65" spans="1:26" x14ac:dyDescent="0.2">
      <c r="A65" s="50">
        <f>A64+15</f>
        <v>285</v>
      </c>
      <c r="B65" s="50">
        <f>'[1]Auswertung amino 80 AaeUPO'!B35</f>
        <v>25604</v>
      </c>
      <c r="C65" s="50">
        <f>'[1]Auswertung amino 80 AaeUPO'!C35</f>
        <v>376154</v>
      </c>
      <c r="D65" s="51">
        <f>'[1]Auswertung amino 80 AaeUPO'!D35</f>
        <v>6.8067865820913773E-2</v>
      </c>
      <c r="E65" s="51">
        <f>'[1]Auswertung amino 80 AaeUPO'!E35</f>
        <v>0.2376671292629671</v>
      </c>
      <c r="F65" s="51">
        <f>'[1]Auswertung amino 80 AaeUPO'!F35</f>
        <v>3.565006938944506</v>
      </c>
      <c r="G65" s="51">
        <f>F65/15</f>
        <v>0.23766712926296707</v>
      </c>
      <c r="H65" s="78"/>
      <c r="I65" s="51">
        <f>I64+F65</f>
        <v>60.874296684376759</v>
      </c>
    </row>
    <row r="66" spans="1:26" x14ac:dyDescent="0.2">
      <c r="A66" s="50">
        <f>A65+15</f>
        <v>300</v>
      </c>
      <c r="B66" s="50">
        <f>'[1]Auswertung amino 80 AaeUPO'!B36</f>
        <v>25355</v>
      </c>
      <c r="C66" s="50">
        <f>'[1]Auswertung amino 80 AaeUPO'!C36</f>
        <v>389613</v>
      </c>
      <c r="D66" s="51">
        <f>'[1]Auswertung amino 80 AaeUPO'!D36</f>
        <v>6.5077397314771329E-2</v>
      </c>
      <c r="E66" s="51">
        <f>'[1]Auswertung amino 80 AaeUPO'!E36</f>
        <v>0.22722554928341945</v>
      </c>
      <c r="F66" s="51">
        <f>'[1]Auswertung amino 80 AaeUPO'!F36</f>
        <v>3.4083832392512914</v>
      </c>
      <c r="G66" s="51">
        <f>F66/15</f>
        <v>0.22722554928341943</v>
      </c>
      <c r="H66" s="48"/>
      <c r="I66" s="51">
        <f>I65+F66</f>
        <v>64.282679923628052</v>
      </c>
    </row>
    <row r="67" spans="1:26" x14ac:dyDescent="0.2">
      <c r="A67" s="50">
        <f>A66+15</f>
        <v>315</v>
      </c>
      <c r="B67" s="50">
        <f>'[1]Auswertung amino 80 AaeUPO'!B37</f>
        <v>22536</v>
      </c>
      <c r="C67" s="50">
        <f>'[1]Auswertung amino 80 AaeUPO'!C37</f>
        <v>376179</v>
      </c>
      <c r="D67" s="51">
        <f>'[1]Auswertung amino 80 AaeUPO'!D37</f>
        <v>5.9907650347308064E-2</v>
      </c>
      <c r="E67" s="51">
        <f>'[1]Auswertung amino 80 AaeUPO'!E37</f>
        <v>0.20917475679926001</v>
      </c>
      <c r="F67" s="51">
        <f>'[1]Auswertung amino 80 AaeUPO'!F37</f>
        <v>3.1376213519889</v>
      </c>
      <c r="G67" s="51">
        <f>F67/15</f>
        <v>0.20917475679926001</v>
      </c>
      <c r="H67" s="48"/>
      <c r="I67" s="51">
        <f>I66+F67</f>
        <v>67.42030127561695</v>
      </c>
    </row>
    <row r="68" spans="1:26" x14ac:dyDescent="0.2">
      <c r="A68" s="50">
        <f>A67+15</f>
        <v>330</v>
      </c>
      <c r="B68" s="50">
        <f>'[1]Auswertung amino 80 AaeUPO'!B38</f>
        <v>23462</v>
      </c>
      <c r="C68" s="50">
        <f>'[1]Auswertung amino 80 AaeUPO'!C38</f>
        <v>374085</v>
      </c>
      <c r="D68" s="51">
        <f>'[1]Auswertung amino 80 AaeUPO'!D38</f>
        <v>6.2718366146731361E-2</v>
      </c>
      <c r="E68" s="51">
        <f>'[1]Auswertung amino 80 AaeUPO'!E38</f>
        <v>0.21898870861288883</v>
      </c>
      <c r="F68" s="51">
        <f>'[1]Auswertung amino 80 AaeUPO'!F38</f>
        <v>3.2848306291933325</v>
      </c>
      <c r="G68" s="51">
        <f>F68/15</f>
        <v>0.21898870861288883</v>
      </c>
      <c r="H68" s="48"/>
      <c r="I68" s="51">
        <f>I67+F68</f>
        <v>70.705131904810287</v>
      </c>
      <c r="Y68" s="11"/>
      <c r="Z68" s="11"/>
    </row>
    <row r="69" spans="1:26" x14ac:dyDescent="0.2">
      <c r="A69" s="50">
        <f>A68+15</f>
        <v>345</v>
      </c>
      <c r="B69" s="50">
        <f>'[1]Auswertung amino 80 AaeUPO'!B39</f>
        <v>27511</v>
      </c>
      <c r="C69" s="50">
        <f>'[1]Auswertung amino 80 AaeUPO'!C39</f>
        <v>472910</v>
      </c>
      <c r="D69" s="51">
        <f>'[1]Auswertung amino 80 AaeUPO'!D39</f>
        <v>5.8173859719608381E-2</v>
      </c>
      <c r="E69" s="51">
        <f>'[1]Auswertung amino 80 AaeUPO'!E39</f>
        <v>0.20312101857405163</v>
      </c>
      <c r="F69" s="51">
        <f>'[1]Auswertung amino 80 AaeUPO'!F39</f>
        <v>3.0468152786107741</v>
      </c>
      <c r="G69" s="51">
        <f>F69/15</f>
        <v>0.2031210185740516</v>
      </c>
      <c r="H69" s="48"/>
      <c r="I69" s="51">
        <f>I68+F69</f>
        <v>73.751947183421066</v>
      </c>
      <c r="Y69" s="11"/>
      <c r="Z69" s="11"/>
    </row>
    <row r="70" spans="1:26" x14ac:dyDescent="0.2">
      <c r="A70" s="50">
        <f>A69+15</f>
        <v>360</v>
      </c>
      <c r="B70" s="50">
        <f>'[1]Auswertung amino 80 AaeUPO'!B40</f>
        <v>22789</v>
      </c>
      <c r="C70" s="50">
        <f>'[1]Auswertung amino 80 AaeUPO'!C40</f>
        <v>383760</v>
      </c>
      <c r="D70" s="51">
        <f>'[1]Auswertung amino 80 AaeUPO'!D40</f>
        <v>5.9383468834688348E-2</v>
      </c>
      <c r="E70" s="51">
        <f>'[1]Auswertung amino 80 AaeUPO'!E40</f>
        <v>0.20734451408759899</v>
      </c>
      <c r="F70" s="51">
        <f>'[1]Auswertung amino 80 AaeUPO'!F40</f>
        <v>3.1101677113139847</v>
      </c>
      <c r="G70" s="51">
        <f>F70/15</f>
        <v>0.20734451408759899</v>
      </c>
      <c r="H70" s="48"/>
      <c r="I70" s="51">
        <f>I69+F70</f>
        <v>76.862114894735058</v>
      </c>
    </row>
    <row r="71" spans="1:26" x14ac:dyDescent="0.2">
      <c r="A71" s="50">
        <f>A70+15</f>
        <v>375</v>
      </c>
      <c r="B71" s="50">
        <f>'[1]Auswertung amino 80 AaeUPO'!B41</f>
        <v>16243</v>
      </c>
      <c r="C71" s="50">
        <f>'[1]Auswertung amino 80 AaeUPO'!C41</f>
        <v>368063</v>
      </c>
      <c r="D71" s="51">
        <f>'[1]Auswertung amino 80 AaeUPO'!D41</f>
        <v>4.4131031915731818E-2</v>
      </c>
      <c r="E71" s="51">
        <f>'[1]Auswertung amino 80 AaeUPO'!E41</f>
        <v>0.15408879858844909</v>
      </c>
      <c r="F71" s="51">
        <f>'[1]Auswertung amino 80 AaeUPO'!F41</f>
        <v>2.3113319788267361</v>
      </c>
      <c r="G71" s="51">
        <f>F71/15</f>
        <v>0.15408879858844907</v>
      </c>
      <c r="H71" s="48"/>
      <c r="I71" s="51">
        <f>I70+F71</f>
        <v>79.173446873561801</v>
      </c>
    </row>
    <row r="72" spans="1:26" x14ac:dyDescent="0.2">
      <c r="A72" s="50">
        <f>A71+15</f>
        <v>390</v>
      </c>
      <c r="B72" s="50">
        <f>'[1]Auswertung amino 80 AaeUPO'!B42</f>
        <v>17464</v>
      </c>
      <c r="C72" s="50">
        <f>'[1]Auswertung amino 80 AaeUPO'!C42</f>
        <v>369942</v>
      </c>
      <c r="D72" s="51">
        <f>'[1]Auswertung amino 80 AaeUPO'!D42</f>
        <v>4.7207400078931289E-2</v>
      </c>
      <c r="E72" s="51">
        <f>'[1]Auswertung amino 80 AaeUPO'!E42</f>
        <v>0.16483030753816791</v>
      </c>
      <c r="F72" s="51">
        <f>'[1]Auswertung amino 80 AaeUPO'!F42</f>
        <v>2.4724546130725185</v>
      </c>
      <c r="G72" s="51">
        <f>F72/15</f>
        <v>0.16483030753816791</v>
      </c>
      <c r="H72" s="48"/>
      <c r="I72" s="51">
        <f>I71+F72</f>
        <v>81.645901486634315</v>
      </c>
    </row>
    <row r="73" spans="1:26" x14ac:dyDescent="0.2">
      <c r="A73" s="50">
        <f>A72+15</f>
        <v>405</v>
      </c>
      <c r="B73" s="50">
        <f>'[1]Auswertung amino 80 AaeUPO'!B43</f>
        <v>15695</v>
      </c>
      <c r="C73" s="50">
        <f>'[1]Auswertung amino 80 AaeUPO'!C43</f>
        <v>372783</v>
      </c>
      <c r="D73" s="51">
        <f>'[1]Auswertung amino 80 AaeUPO'!D43</f>
        <v>4.210224178677676E-2</v>
      </c>
      <c r="E73" s="51">
        <f>'[1]Auswertung amino 80 AaeUPO'!E43</f>
        <v>0.14700503417170657</v>
      </c>
      <c r="F73" s="51">
        <f>'[1]Auswertung amino 80 AaeUPO'!F43</f>
        <v>2.2050755125755988</v>
      </c>
      <c r="G73" s="51">
        <f>F73/15</f>
        <v>0.14700503417170657</v>
      </c>
      <c r="H73" s="48"/>
      <c r="I73" s="51">
        <f>I72+F73</f>
        <v>83.850976999209919</v>
      </c>
    </row>
    <row r="74" spans="1:26" x14ac:dyDescent="0.2">
      <c r="A74" s="50">
        <f>A73+15</f>
        <v>420</v>
      </c>
      <c r="B74" s="50">
        <f>'[1]Auswertung amino 80 AaeUPO'!B44</f>
        <v>13637</v>
      </c>
      <c r="C74" s="50">
        <f>'[1]Auswertung amino 80 AaeUPO'!C44</f>
        <v>368132</v>
      </c>
      <c r="D74" s="51">
        <f>'[1]Auswertung amino 80 AaeUPO'!D44</f>
        <v>3.7043777775363183E-2</v>
      </c>
      <c r="E74" s="51">
        <f>'[1]Auswertung amino 80 AaeUPO'!E44</f>
        <v>0.12934279949498317</v>
      </c>
      <c r="F74" s="51">
        <f>'[1]Auswertung amino 80 AaeUPO'!F44</f>
        <v>1.9401419924247474</v>
      </c>
      <c r="G74" s="51">
        <f>F74/15</f>
        <v>0.12934279949498315</v>
      </c>
      <c r="H74" s="48"/>
      <c r="I74" s="51">
        <f>I73+F74</f>
        <v>85.791118991634661</v>
      </c>
    </row>
    <row r="75" spans="1:26" x14ac:dyDescent="0.2">
      <c r="A75" s="50">
        <f>A74+15</f>
        <v>435</v>
      </c>
      <c r="B75" s="50">
        <f>'[1]Auswertung amino 80 AaeUPO'!B45</f>
        <v>13262</v>
      </c>
      <c r="C75" s="50">
        <f>'[1]Auswertung amino 80 AaeUPO'!C45</f>
        <v>363144</v>
      </c>
      <c r="D75" s="51">
        <f>'[1]Auswertung amino 80 AaeUPO'!D45</f>
        <v>3.6519948009605008E-2</v>
      </c>
      <c r="E75" s="51">
        <f>'[1]Auswertung amino 80 AaeUPO'!E45</f>
        <v>0.12751378494973817</v>
      </c>
      <c r="F75" s="51">
        <f>'[1]Auswertung amino 80 AaeUPO'!F45</f>
        <v>1.9127067742460724</v>
      </c>
      <c r="G75" s="51">
        <f>F75/15</f>
        <v>0.12751378494973817</v>
      </c>
      <c r="H75" s="48"/>
      <c r="I75" s="51">
        <f>I74+F75</f>
        <v>87.703825765880737</v>
      </c>
    </row>
    <row r="76" spans="1:26" x14ac:dyDescent="0.2">
      <c r="A76" s="50">
        <f>A75+15</f>
        <v>450</v>
      </c>
      <c r="B76" s="50">
        <f>'[1]Auswertung amino 80 AaeUPO'!B46</f>
        <v>13453</v>
      </c>
      <c r="C76" s="50">
        <f>'[1]Auswertung amino 80 AaeUPO'!C46</f>
        <v>369705</v>
      </c>
      <c r="D76" s="51">
        <f>'[1]Auswertung amino 80 AaeUPO'!D46</f>
        <v>3.6388471889749939E-2</v>
      </c>
      <c r="E76" s="51">
        <f>'[1]Auswertung amino 80 AaeUPO'!E46</f>
        <v>0.12705472028543974</v>
      </c>
      <c r="F76" s="51">
        <f>'[1]Auswertung amino 80 AaeUPO'!F46</f>
        <v>1.9058208042815958</v>
      </c>
      <c r="G76" s="51">
        <f>F76/15</f>
        <v>0.12705472028543971</v>
      </c>
      <c r="H76" s="48"/>
      <c r="I76" s="51">
        <f>I75+F76</f>
        <v>89.609646570162326</v>
      </c>
    </row>
    <row r="77" spans="1:26" x14ac:dyDescent="0.2">
      <c r="A77" s="50">
        <f>A76+15</f>
        <v>465</v>
      </c>
      <c r="B77" s="50">
        <f>'[1]Auswertung amino 80 AaeUPO'!B47</f>
        <v>13792</v>
      </c>
      <c r="C77" s="50">
        <f>'[1]Auswertung amino 80 AaeUPO'!C47</f>
        <v>363958</v>
      </c>
      <c r="D77" s="51">
        <f>'[1]Auswertung amino 80 AaeUPO'!D47</f>
        <v>3.789448233037878E-2</v>
      </c>
      <c r="E77" s="51">
        <f>'[1]Auswertung amino 80 AaeUPO'!E47</f>
        <v>0.13231313662841754</v>
      </c>
      <c r="F77" s="51">
        <f>'[1]Auswertung amino 80 AaeUPO'!F47</f>
        <v>1.984697049426263</v>
      </c>
      <c r="G77" s="51">
        <f>F77/15</f>
        <v>0.13231313662841754</v>
      </c>
      <c r="H77" s="48"/>
      <c r="I77" s="51">
        <f>I76+F77</f>
        <v>91.594343619588585</v>
      </c>
    </row>
    <row r="78" spans="1:26" ht="17" thickBot="1" x14ac:dyDescent="0.25">
      <c r="A78" s="50">
        <f>A77+15</f>
        <v>480</v>
      </c>
      <c r="B78" s="50">
        <f>3513</f>
        <v>3513</v>
      </c>
      <c r="C78" s="50">
        <f>'[1]Auswertung amino 80 AaeUPO'!C48</f>
        <v>366861</v>
      </c>
      <c r="D78" s="51">
        <f>B78/C78</f>
        <v>9.5758338989426518E-3</v>
      </c>
      <c r="E78" s="51">
        <f>(D78-$L$5)/$L$4</f>
        <v>4.2787461568108365E-2</v>
      </c>
      <c r="F78" s="51">
        <f>((E78)/(1000/15))*1000</f>
        <v>0.64181192352162542</v>
      </c>
      <c r="G78" s="51">
        <f>F78/15</f>
        <v>4.2787461568108358E-2</v>
      </c>
      <c r="H78" s="48"/>
      <c r="I78" s="51">
        <f>I77+F78</f>
        <v>92.236155543110215</v>
      </c>
    </row>
    <row r="79" spans="1:26" x14ac:dyDescent="0.2">
      <c r="B79" s="15"/>
      <c r="C79" s="77" t="s">
        <v>32</v>
      </c>
      <c r="D79" s="77"/>
      <c r="G79" s="76" t="s">
        <v>31</v>
      </c>
      <c r="H79" s="75"/>
      <c r="I79" s="75"/>
      <c r="J79" s="23"/>
      <c r="L79" s="9" t="s">
        <v>30</v>
      </c>
      <c r="M79" s="8"/>
      <c r="N79" s="8"/>
      <c r="O79" s="7"/>
    </row>
    <row r="80" spans="1:26" x14ac:dyDescent="0.2">
      <c r="B80" s="15" t="s">
        <v>29</v>
      </c>
      <c r="C80" s="15" t="s">
        <v>3</v>
      </c>
      <c r="D80" s="15" t="s">
        <v>2</v>
      </c>
      <c r="E80" t="s">
        <v>6</v>
      </c>
      <c r="F80" s="15" t="s">
        <v>0</v>
      </c>
      <c r="G80" s="20" t="s">
        <v>2</v>
      </c>
      <c r="H80" s="22" t="s">
        <v>3</v>
      </c>
      <c r="I80" s="22" t="s">
        <v>6</v>
      </c>
      <c r="J80" s="21" t="s">
        <v>0</v>
      </c>
      <c r="L80" s="20" t="s">
        <v>2</v>
      </c>
      <c r="M80" s="22" t="s">
        <v>3</v>
      </c>
      <c r="N80" s="22" t="s">
        <v>6</v>
      </c>
      <c r="O80" s="4" t="s">
        <v>0</v>
      </c>
      <c r="R80" t="s">
        <v>28</v>
      </c>
      <c r="T80" s="10">
        <f>SUM(D81:D112)</f>
        <v>92.236155543110215</v>
      </c>
    </row>
    <row r="81" spans="1:20" x14ac:dyDescent="0.2">
      <c r="B81" s="15">
        <v>15</v>
      </c>
      <c r="C81" s="55">
        <f>F2</f>
        <v>3.5121533280650366</v>
      </c>
      <c r="D81" s="55">
        <f>F47</f>
        <v>4.320824048619551</v>
      </c>
      <c r="E81" s="55">
        <f>AVERAGE(C81:D81)</f>
        <v>3.9164886883422936</v>
      </c>
      <c r="F81" s="55">
        <f>_xlfn.STDEV.P(C81:D81)</f>
        <v>0.40433536027726097</v>
      </c>
      <c r="G81" s="62">
        <f>G4</f>
        <v>0.23414355520433577</v>
      </c>
      <c r="H81" s="18">
        <f>G47</f>
        <v>0.28805493657463671</v>
      </c>
      <c r="I81" s="19">
        <f>AVERAGE(G81:H81)</f>
        <v>0.26109924588948624</v>
      </c>
      <c r="J81" s="63">
        <f>_xlfn.STDEV.P(G81:H81)</f>
        <v>2.6955690685150767E-2</v>
      </c>
      <c r="L81" s="67">
        <f>I2</f>
        <v>3.5121533280650366</v>
      </c>
      <c r="M81" s="19">
        <f>I47</f>
        <v>4.320824048619551</v>
      </c>
      <c r="N81" s="19">
        <f>AVERAGE(L81:M81)</f>
        <v>3.9164886883422936</v>
      </c>
      <c r="O81" s="63">
        <f>_xlfn.STDEV.P(L81:M81)</f>
        <v>0.40433536027726097</v>
      </c>
      <c r="R81" t="s">
        <v>27</v>
      </c>
      <c r="T81" s="10">
        <f>SUM(F2:F43)</f>
        <v>112.02391188344104</v>
      </c>
    </row>
    <row r="82" spans="1:20" x14ac:dyDescent="0.2">
      <c r="B82" s="15">
        <f>B81+15</f>
        <v>30</v>
      </c>
      <c r="C82" s="55">
        <f>F3</f>
        <v>4.0390482420997342</v>
      </c>
      <c r="D82" s="55">
        <f>F48</f>
        <v>4.5353064167172192</v>
      </c>
      <c r="E82" s="55">
        <f>AVERAGE(C82:D82)</f>
        <v>4.2871773294084772</v>
      </c>
      <c r="F82" s="55">
        <f>_xlfn.STDEV.P(C82:D82)</f>
        <v>0.2481290873087425</v>
      </c>
      <c r="G82" s="62">
        <f>G5</f>
        <v>0.26926988280664893</v>
      </c>
      <c r="H82" s="18">
        <f>G48</f>
        <v>0.30235376111448126</v>
      </c>
      <c r="I82" s="19">
        <f>AVERAGE(G82:H82)</f>
        <v>0.28581182196056509</v>
      </c>
      <c r="J82" s="63">
        <f>_xlfn.STDEV.P(G82:H82)</f>
        <v>1.6541939153916163E-2</v>
      </c>
      <c r="L82" s="67">
        <f>I3</f>
        <v>7.5512015701647712</v>
      </c>
      <c r="M82" s="19">
        <f>I48</f>
        <v>8.8561304653367703</v>
      </c>
      <c r="N82" s="19">
        <f>AVERAGE(L82:M82)</f>
        <v>8.2036660177507699</v>
      </c>
      <c r="O82" s="63">
        <f>_xlfn.STDEV.P(L82:M82)</f>
        <v>0.65246444758599953</v>
      </c>
      <c r="R82" t="s">
        <v>26</v>
      </c>
      <c r="T82" s="56">
        <f>'[1]bead loading'!$K$31</f>
        <v>5.957671137297463E-4</v>
      </c>
    </row>
    <row r="83" spans="1:20" x14ac:dyDescent="0.2">
      <c r="A83" s="15"/>
      <c r="B83" s="15">
        <f>B82+15</f>
        <v>45</v>
      </c>
      <c r="C83" s="55">
        <f>F4</f>
        <v>4.1789107705308748</v>
      </c>
      <c r="D83" s="55">
        <f>F49</f>
        <v>4.508186608497426</v>
      </c>
      <c r="E83" s="55">
        <f>AVERAGE(C83:D83)</f>
        <v>4.3435486895141509</v>
      </c>
      <c r="F83" s="55">
        <f>_xlfn.STDEV.P(C83:D83)</f>
        <v>0.16463791898327562</v>
      </c>
      <c r="G83" s="62">
        <f>G6</f>
        <v>0.278594051368725</v>
      </c>
      <c r="H83" s="18">
        <f>G49</f>
        <v>0.30054577389982839</v>
      </c>
      <c r="I83" s="19">
        <f>AVERAGE(G83:H83)</f>
        <v>0.28956991263427667</v>
      </c>
      <c r="J83" s="63">
        <f>_xlfn.STDEV.P(G83:H83)</f>
        <v>1.0975861265551695E-2</v>
      </c>
      <c r="L83" s="67">
        <f>I4</f>
        <v>11.730112340695646</v>
      </c>
      <c r="M83" s="19">
        <f>I49</f>
        <v>13.364317073834197</v>
      </c>
      <c r="N83" s="19">
        <f>AVERAGE(L83:M83)</f>
        <v>12.547214707264921</v>
      </c>
      <c r="O83" s="63">
        <f>_xlfn.STDEV.P(L83:M83)</f>
        <v>0.8171023665692756</v>
      </c>
      <c r="R83" t="s">
        <v>25</v>
      </c>
      <c r="T83" s="56">
        <f>'[3]bead loading'!K14</f>
        <v>9.1273224192074155E-4</v>
      </c>
    </row>
    <row r="84" spans="1:20" x14ac:dyDescent="0.2">
      <c r="A84" s="15"/>
      <c r="B84" s="15">
        <f>B83+15</f>
        <v>60</v>
      </c>
      <c r="C84" s="55">
        <f>F5</f>
        <v>3.8590442384297288</v>
      </c>
      <c r="D84" s="55">
        <f>F50</f>
        <v>3.7412108253595591</v>
      </c>
      <c r="E84" s="55">
        <f>AVERAGE(C84:D84)</f>
        <v>3.8001275318946437</v>
      </c>
      <c r="F84" s="55">
        <f>_xlfn.STDEV.P(C84:D84)</f>
        <v>5.8916706535084851E-2</v>
      </c>
      <c r="G84" s="62">
        <f>G7</f>
        <v>0.25726961589531527</v>
      </c>
      <c r="H84" s="18">
        <f>G50</f>
        <v>0.2494140550239706</v>
      </c>
      <c r="I84" s="19">
        <f>AVERAGE(G84:H84)</f>
        <v>0.25334183545964295</v>
      </c>
      <c r="J84" s="63">
        <f>_xlfn.STDEV.P(G84:H84)</f>
        <v>3.9277804356723373E-3</v>
      </c>
      <c r="L84" s="67">
        <f>I5</f>
        <v>15.589156579125374</v>
      </c>
      <c r="M84" s="19">
        <f>I50</f>
        <v>17.105527899193756</v>
      </c>
      <c r="N84" s="19">
        <f>AVERAGE(L84:M84)</f>
        <v>16.347342239159566</v>
      </c>
      <c r="O84" s="63">
        <f>_xlfn.STDEV.P(L84:M84)</f>
        <v>0.75818566003419097</v>
      </c>
      <c r="R84" t="s">
        <v>24</v>
      </c>
      <c r="T84" s="74">
        <f>T80/T82</f>
        <v>154819.14563171181</v>
      </c>
    </row>
    <row r="85" spans="1:20" ht="17" thickBot="1" x14ac:dyDescent="0.25">
      <c r="A85" s="15"/>
      <c r="B85" s="15">
        <f>B84+15</f>
        <v>75</v>
      </c>
      <c r="C85" s="55">
        <f>F6</f>
        <v>3.8590442384297288</v>
      </c>
      <c r="D85" s="55">
        <f>F51</f>
        <v>3.7516188958010042</v>
      </c>
      <c r="E85" s="55">
        <f>AVERAGE(C85:D85)</f>
        <v>3.8053315671153665</v>
      </c>
      <c r="F85" s="55">
        <f>_xlfn.STDEV.P(C85:D85)</f>
        <v>5.3712671314362304E-2</v>
      </c>
      <c r="G85" s="62">
        <f>G8</f>
        <v>0.25726961589531527</v>
      </c>
      <c r="H85" s="18">
        <f>G51</f>
        <v>0.25010792638673363</v>
      </c>
      <c r="I85" s="19">
        <f>AVERAGE(G85:H85)</f>
        <v>0.25368877114102445</v>
      </c>
      <c r="J85" s="63">
        <f>_xlfn.STDEV.P(G85:H85)</f>
        <v>3.5808447542908239E-3</v>
      </c>
      <c r="L85" s="67">
        <f>I6</f>
        <v>19.448200817555104</v>
      </c>
      <c r="M85" s="19">
        <f>I51</f>
        <v>20.857146794994762</v>
      </c>
      <c r="N85" s="19">
        <f>AVERAGE(L85:M85)</f>
        <v>20.152673806274933</v>
      </c>
      <c r="O85" s="63">
        <f>_xlfn.STDEV.P(L85:M85)</f>
        <v>0.70447298871982866</v>
      </c>
      <c r="R85" t="s">
        <v>23</v>
      </c>
      <c r="T85" s="74">
        <f>T81/T83</f>
        <v>122734.69341643878</v>
      </c>
    </row>
    <row r="86" spans="1:20" x14ac:dyDescent="0.2">
      <c r="B86" s="15">
        <f>B85+15</f>
        <v>90</v>
      </c>
      <c r="C86" s="55">
        <f>F7</f>
        <v>3.7308347577927297</v>
      </c>
      <c r="D86" s="55">
        <f>F52</f>
        <v>3.3230473354932535</v>
      </c>
      <c r="E86" s="55">
        <f>AVERAGE(C86:D86)</f>
        <v>3.5269410466429916</v>
      </c>
      <c r="F86" s="55">
        <f>_xlfn.STDEV.P(C86:D86)</f>
        <v>0.20389371114973809</v>
      </c>
      <c r="G86" s="62">
        <f>G9</f>
        <v>0.24872231718618198</v>
      </c>
      <c r="H86" s="18">
        <f>G52</f>
        <v>0.22153648903288356</v>
      </c>
      <c r="I86" s="19">
        <f>AVERAGE(G86:H86)</f>
        <v>0.23512940310953279</v>
      </c>
      <c r="J86" s="63">
        <f>_xlfn.STDEV.P(G86:H86)</f>
        <v>1.3592914076649212E-2</v>
      </c>
      <c r="L86" s="67">
        <f>I7</f>
        <v>23.179035575347832</v>
      </c>
      <c r="M86" s="19">
        <f>I52</f>
        <v>24.180194130488015</v>
      </c>
      <c r="N86" s="19">
        <f>AVERAGE(L86:M86)</f>
        <v>23.679614852917922</v>
      </c>
      <c r="O86" s="63">
        <f>_xlfn.STDEV.P(L86:M86)</f>
        <v>0.50057927757009146</v>
      </c>
      <c r="R86" s="73" t="s">
        <v>22</v>
      </c>
      <c r="S86" s="72"/>
      <c r="T86" s="71">
        <f>AVERAGE(T84:T85)</f>
        <v>138776.91952407529</v>
      </c>
    </row>
    <row r="87" spans="1:20" ht="17" thickBot="1" x14ac:dyDescent="0.25">
      <c r="B87" s="15">
        <f>B86+15</f>
        <v>105</v>
      </c>
      <c r="C87" s="55">
        <f>F8</f>
        <v>3.1946744099518214</v>
      </c>
      <c r="D87" s="55">
        <f>F53</f>
        <v>3.6662410081334418</v>
      </c>
      <c r="E87" s="55">
        <f>AVERAGE(C87:D87)</f>
        <v>3.4304577090426314</v>
      </c>
      <c r="F87" s="55">
        <f>_xlfn.STDEV.P(C87:D87)</f>
        <v>0.23578329909081019</v>
      </c>
      <c r="G87" s="62">
        <f>G10</f>
        <v>0.21297829399678808</v>
      </c>
      <c r="H87" s="18">
        <f>G53</f>
        <v>0.24441606720889611</v>
      </c>
      <c r="I87" s="19">
        <f>AVERAGE(G87:H87)</f>
        <v>0.22869718060284211</v>
      </c>
      <c r="J87" s="63">
        <f>_xlfn.STDEV.P(G87:H87)</f>
        <v>1.5718886606054014E-2</v>
      </c>
      <c r="L87" s="67">
        <f>I8</f>
        <v>26.373709985299655</v>
      </c>
      <c r="M87" s="19">
        <f>I53</f>
        <v>27.846435138621459</v>
      </c>
      <c r="N87" s="19">
        <f>AVERAGE(L87:M87)</f>
        <v>27.110072561960557</v>
      </c>
      <c r="O87" s="63">
        <f>_xlfn.STDEV.P(L87:M87)</f>
        <v>0.73636257666090188</v>
      </c>
      <c r="R87" s="70" t="s">
        <v>21</v>
      </c>
      <c r="S87" s="69"/>
      <c r="T87" s="68">
        <f>_xlfn.STDEV.P(T84:T85)</f>
        <v>16042.226107636585</v>
      </c>
    </row>
    <row r="88" spans="1:20" x14ac:dyDescent="0.2">
      <c r="B88" s="15">
        <f>B87+15</f>
        <v>120</v>
      </c>
      <c r="C88" s="55">
        <f>F9</f>
        <v>3.5989330265247013</v>
      </c>
      <c r="D88" s="55">
        <f>F54</f>
        <v>2.9863950539702979</v>
      </c>
      <c r="E88" s="55">
        <f>AVERAGE(C88:D88)</f>
        <v>3.2926640402474998</v>
      </c>
      <c r="F88" s="55">
        <f>_xlfn.STDEV.P(C88:D88)</f>
        <v>0.30626898627720167</v>
      </c>
      <c r="G88" s="62">
        <f>G11</f>
        <v>0.2399288684349801</v>
      </c>
      <c r="H88" s="18">
        <f>G54</f>
        <v>0.19909300359801987</v>
      </c>
      <c r="I88" s="19">
        <f>AVERAGE(G88:H88)</f>
        <v>0.21951093601649999</v>
      </c>
      <c r="J88" s="63">
        <f>_xlfn.STDEV.P(G88:H88)</f>
        <v>2.0417932418480111E-2</v>
      </c>
      <c r="L88" s="67">
        <f>I9</f>
        <v>29.972643011824356</v>
      </c>
      <c r="M88" s="19">
        <f>I54</f>
        <v>30.832830192591757</v>
      </c>
      <c r="N88" s="19">
        <f>AVERAGE(L88:M88)</f>
        <v>30.402736602208059</v>
      </c>
      <c r="O88" s="63">
        <f>_xlfn.STDEV.P(L88:M88)</f>
        <v>0.43009359038370043</v>
      </c>
    </row>
    <row r="89" spans="1:20" x14ac:dyDescent="0.2">
      <c r="B89" s="15">
        <f>B88+15</f>
        <v>135</v>
      </c>
      <c r="C89" s="55">
        <f>F10</f>
        <v>3.4483649661111206</v>
      </c>
      <c r="D89" s="55">
        <f>F55</f>
        <v>3.1489119673806827</v>
      </c>
      <c r="E89" s="55">
        <f>AVERAGE(C89:D89)</f>
        <v>3.2986384667459019</v>
      </c>
      <c r="F89" s="55">
        <f>_xlfn.STDEV.P(C89:D89)</f>
        <v>0.14972649936521898</v>
      </c>
      <c r="G89" s="62">
        <f>G12</f>
        <v>0.22989099774074137</v>
      </c>
      <c r="H89" s="18">
        <f>G55</f>
        <v>0.20992746449204552</v>
      </c>
      <c r="I89" s="19">
        <f>AVERAGE(G89:H89)</f>
        <v>0.21990923111639343</v>
      </c>
      <c r="J89" s="63">
        <f>_xlfn.STDEV.P(G89:H89)</f>
        <v>9.9817666243479236E-3</v>
      </c>
      <c r="L89" s="67">
        <f>I10</f>
        <v>33.421007977935474</v>
      </c>
      <c r="M89" s="19">
        <f>I55</f>
        <v>33.981742159972441</v>
      </c>
      <c r="N89" s="19">
        <f>AVERAGE(L89:M89)</f>
        <v>33.701375068953958</v>
      </c>
      <c r="O89" s="63">
        <f>_xlfn.STDEV.P(L89:M89)</f>
        <v>0.28036709101848345</v>
      </c>
    </row>
    <row r="90" spans="1:20" x14ac:dyDescent="0.2">
      <c r="B90" s="15">
        <f>B89+15</f>
        <v>150</v>
      </c>
      <c r="C90" s="55">
        <f>F11</f>
        <v>3.441764238028493</v>
      </c>
      <c r="D90" s="55">
        <f>F56</f>
        <v>3.1659985769709449</v>
      </c>
      <c r="E90" s="55">
        <f>AVERAGE(C90:D90)</f>
        <v>3.3038814074997189</v>
      </c>
      <c r="F90" s="55">
        <f>_xlfn.STDEV.P(C90:D90)</f>
        <v>0.13788283052877404</v>
      </c>
      <c r="G90" s="62">
        <f>G13</f>
        <v>0.22945094920189954</v>
      </c>
      <c r="H90" s="18">
        <f>G56</f>
        <v>0.21106657179806299</v>
      </c>
      <c r="I90" s="19">
        <f>AVERAGE(G90:H90)</f>
        <v>0.22025876049998128</v>
      </c>
      <c r="J90" s="63">
        <f>_xlfn.STDEV.P(G90:H90)</f>
        <v>9.1921887019182774E-3</v>
      </c>
      <c r="L90" s="67">
        <f>I11</f>
        <v>36.862772215963965</v>
      </c>
      <c r="M90" s="19">
        <f>I56</f>
        <v>37.147740736943383</v>
      </c>
      <c r="N90" s="19">
        <f>AVERAGE(L90:M90)</f>
        <v>37.005256476453674</v>
      </c>
      <c r="O90" s="63">
        <f>_xlfn.STDEV.P(L90:M90)</f>
        <v>0.14248426048970941</v>
      </c>
    </row>
    <row r="91" spans="1:20" x14ac:dyDescent="0.2">
      <c r="B91" s="15">
        <f>B90+15</f>
        <v>165</v>
      </c>
      <c r="C91" s="55">
        <f>F12</f>
        <v>3.3685802729354384</v>
      </c>
      <c r="D91" s="55">
        <f>F57</f>
        <v>2.792190601338389</v>
      </c>
      <c r="E91" s="55">
        <f>AVERAGE(C91:D91)</f>
        <v>3.0803854371369139</v>
      </c>
      <c r="F91" s="55">
        <f>_xlfn.STDEV.P(C91:D91)</f>
        <v>0.28819483579852467</v>
      </c>
      <c r="G91" s="62">
        <f>G14</f>
        <v>0.22457201819569589</v>
      </c>
      <c r="H91" s="18">
        <f>G57</f>
        <v>0.18614604008922594</v>
      </c>
      <c r="I91" s="19">
        <f>AVERAGE(G91:H91)</f>
        <v>0.2053590291424609</v>
      </c>
      <c r="J91" s="63">
        <f>_xlfn.STDEV.P(G91:H91)</f>
        <v>1.9212989053234972E-2</v>
      </c>
      <c r="L91" s="67">
        <f>I12</f>
        <v>40.231352488899404</v>
      </c>
      <c r="M91" s="19">
        <f>I57</f>
        <v>39.939931338281774</v>
      </c>
      <c r="N91" s="19">
        <f>AVERAGE(L91:M91)</f>
        <v>40.085641913590592</v>
      </c>
      <c r="O91" s="63">
        <f>_xlfn.STDEV.P(L91:M91)</f>
        <v>0.14571057530881504</v>
      </c>
    </row>
    <row r="92" spans="1:20" x14ac:dyDescent="0.2">
      <c r="B92" s="15">
        <f>B91+15</f>
        <v>180</v>
      </c>
      <c r="C92" s="55">
        <f>F13</f>
        <v>3.3940873708547858</v>
      </c>
      <c r="D92" s="55">
        <f>F58</f>
        <v>2.9041060955813478</v>
      </c>
      <c r="E92" s="55">
        <f>AVERAGE(C92:D92)</f>
        <v>3.1490967332180668</v>
      </c>
      <c r="F92" s="55">
        <f>_xlfn.STDEV.P(C92:D92)</f>
        <v>0.24499063763671902</v>
      </c>
      <c r="G92" s="62">
        <f>G15</f>
        <v>0.22627249139031905</v>
      </c>
      <c r="H92" s="18">
        <f>G58</f>
        <v>0.19360707303875652</v>
      </c>
      <c r="I92" s="19">
        <f>AVERAGE(G92:H92)</f>
        <v>0.2099397822145378</v>
      </c>
      <c r="J92" s="63">
        <f>_xlfn.STDEV.P(G92:H92)</f>
        <v>1.6332709175781265E-2</v>
      </c>
      <c r="L92" s="67">
        <f>I13</f>
        <v>43.625439859754188</v>
      </c>
      <c r="M92" s="19">
        <f>I58</f>
        <v>42.844037433863122</v>
      </c>
      <c r="N92" s="19">
        <f>AVERAGE(L92:M92)</f>
        <v>43.234738646808651</v>
      </c>
      <c r="O92" s="63">
        <f>_xlfn.STDEV.P(L92:M92)</f>
        <v>0.39070121294553317</v>
      </c>
    </row>
    <row r="93" spans="1:20" x14ac:dyDescent="0.2">
      <c r="B93" s="15">
        <f>B92+15</f>
        <v>195</v>
      </c>
      <c r="C93" s="55">
        <f>F14</f>
        <v>3.5305335100025994</v>
      </c>
      <c r="D93" s="55">
        <f>F59</f>
        <v>2.6338293880956574</v>
      </c>
      <c r="E93" s="55">
        <f>AVERAGE(C93:D93)</f>
        <v>3.0821814490491284</v>
      </c>
      <c r="F93" s="55">
        <f>_xlfn.STDEV.P(C93:D93)</f>
        <v>0.44835206095347152</v>
      </c>
      <c r="G93" s="62">
        <f>G16</f>
        <v>0.23536890066683996</v>
      </c>
      <c r="H93" s="18">
        <f>G59</f>
        <v>0.17558862587304383</v>
      </c>
      <c r="I93" s="19">
        <f>AVERAGE(G93:H93)</f>
        <v>0.20547876326994191</v>
      </c>
      <c r="J93" s="63">
        <f>_xlfn.STDEV.P(G93:H93)</f>
        <v>2.989013739689798E-2</v>
      </c>
      <c r="L93" s="67">
        <f>I14</f>
        <v>47.155973369756786</v>
      </c>
      <c r="M93" s="19">
        <f>I59</f>
        <v>45.477866821958777</v>
      </c>
      <c r="N93" s="19">
        <f>AVERAGE(L93:M93)</f>
        <v>46.316920095857782</v>
      </c>
      <c r="O93" s="63">
        <f>_xlfn.STDEV.P(L93:M93)</f>
        <v>0.83905327389900464</v>
      </c>
    </row>
    <row r="94" spans="1:20" x14ac:dyDescent="0.2">
      <c r="B94" s="15">
        <f>B93+15</f>
        <v>210</v>
      </c>
      <c r="C94" s="55">
        <f>F15</f>
        <v>3.4204280401221894</v>
      </c>
      <c r="D94" s="55">
        <f>F60</f>
        <v>2.3180475148621511</v>
      </c>
      <c r="E94" s="55">
        <f>AVERAGE(C94:D94)</f>
        <v>2.8692377774921702</v>
      </c>
      <c r="F94" s="55">
        <f>_xlfn.STDEV.P(C94:D94)</f>
        <v>0.5511902626300188</v>
      </c>
      <c r="G94" s="62">
        <f>G17</f>
        <v>0.22802853600814596</v>
      </c>
      <c r="H94" s="18">
        <f>G60</f>
        <v>0.15453650099081007</v>
      </c>
      <c r="I94" s="19">
        <f>AVERAGE(G94:H94)</f>
        <v>0.19128251849947803</v>
      </c>
      <c r="J94" s="63">
        <f>_xlfn.STDEV.P(G94:H94)</f>
        <v>3.6746017508667905E-2</v>
      </c>
      <c r="L94" s="67">
        <f>I15</f>
        <v>50.576401409878976</v>
      </c>
      <c r="M94" s="19">
        <f>I60</f>
        <v>47.795914336820928</v>
      </c>
      <c r="N94" s="19">
        <f>AVERAGE(L94:M94)</f>
        <v>49.186157873349956</v>
      </c>
      <c r="O94" s="63">
        <f>_xlfn.STDEV.P(L94:M94)</f>
        <v>1.3902435365290238</v>
      </c>
    </row>
    <row r="95" spans="1:20" x14ac:dyDescent="0.2">
      <c r="B95" s="15">
        <f>B94+15</f>
        <v>225</v>
      </c>
      <c r="C95" s="55">
        <f>F16</f>
        <v>3.5212251813075239</v>
      </c>
      <c r="D95" s="55">
        <f>F61</f>
        <v>3.0050772064760918</v>
      </c>
      <c r="E95" s="55">
        <f>AVERAGE(C95:D95)</f>
        <v>3.2631511938918081</v>
      </c>
      <c r="F95" s="55">
        <f>_xlfn.STDEV.P(C95:D95)</f>
        <v>0.25807398741571608</v>
      </c>
      <c r="G95" s="62">
        <f>G18</f>
        <v>0.2347483454205016</v>
      </c>
      <c r="H95" s="18">
        <f>G61</f>
        <v>0.20033848043173946</v>
      </c>
      <c r="I95" s="19">
        <f>AVERAGE(G95:H95)</f>
        <v>0.21754341292612053</v>
      </c>
      <c r="J95" s="63">
        <f>_xlfn.STDEV.P(G95:H95)</f>
        <v>1.720493249438107E-2</v>
      </c>
      <c r="L95" s="67">
        <f>I16</f>
        <v>54.097626591186497</v>
      </c>
      <c r="M95" s="19">
        <f>I61</f>
        <v>50.800991543297023</v>
      </c>
      <c r="N95" s="19">
        <f>AVERAGE(L95:M95)</f>
        <v>52.449309067241757</v>
      </c>
      <c r="O95" s="63">
        <f>_xlfn.STDEV.P(L95:M95)</f>
        <v>1.648317523944737</v>
      </c>
    </row>
    <row r="96" spans="1:20" x14ac:dyDescent="0.2">
      <c r="B96" s="15">
        <f>B95+15</f>
        <v>240</v>
      </c>
      <c r="C96" s="55">
        <f>F17</f>
        <v>3.2075564625318673</v>
      </c>
      <c r="D96" s="55">
        <f>F62</f>
        <v>2.3057065779543549</v>
      </c>
      <c r="E96" s="55">
        <f>AVERAGE(C96:D96)</f>
        <v>2.7566315202431113</v>
      </c>
      <c r="F96" s="55">
        <f>_xlfn.STDEV.P(C96:D96)</f>
        <v>0.45092494228875507</v>
      </c>
      <c r="G96" s="62">
        <f>G19</f>
        <v>0.21383709750212448</v>
      </c>
      <c r="H96" s="18">
        <f>G62</f>
        <v>0.15371377186362364</v>
      </c>
      <c r="I96" s="19">
        <f>AVERAGE(G96:H96)</f>
        <v>0.18377543468287405</v>
      </c>
      <c r="J96" s="63">
        <f>_xlfn.STDEV.P(G96:H96)</f>
        <v>3.0061662819250535E-2</v>
      </c>
      <c r="L96" s="67">
        <f>I17</f>
        <v>57.305183053718366</v>
      </c>
      <c r="M96" s="19">
        <f>I62</f>
        <v>53.106698121251377</v>
      </c>
      <c r="N96" s="19">
        <f>AVERAGE(L96:M96)</f>
        <v>55.205940587484875</v>
      </c>
      <c r="O96" s="63">
        <f>_xlfn.STDEV.P(L96:M96)</f>
        <v>2.0992424662334948</v>
      </c>
    </row>
    <row r="97" spans="2:15" x14ac:dyDescent="0.2">
      <c r="B97" s="15">
        <f>B96+15</f>
        <v>255</v>
      </c>
      <c r="C97" s="55">
        <f>F18</f>
        <v>3.0339188188694166</v>
      </c>
      <c r="D97" s="55">
        <f>F63</f>
        <v>2.2872566979146418</v>
      </c>
      <c r="E97" s="55">
        <f>AVERAGE(C97:D97)</f>
        <v>2.6605877583920292</v>
      </c>
      <c r="F97" s="55">
        <f>_xlfn.STDEV.P(C97:D97)</f>
        <v>0.37333106047738795</v>
      </c>
      <c r="G97" s="62">
        <f>G20</f>
        <v>0.20226125459129443</v>
      </c>
      <c r="H97" s="18">
        <f>G63</f>
        <v>0.15248377986097611</v>
      </c>
      <c r="I97" s="19">
        <f>AVERAGE(G97:H97)</f>
        <v>0.17737251722613528</v>
      </c>
      <c r="J97" s="63">
        <f>_xlfn.STDEV.P(G97:H97)</f>
        <v>2.4888737365158977E-2</v>
      </c>
      <c r="L97" s="67">
        <f>I18</f>
        <v>60.339101872587783</v>
      </c>
      <c r="M97" s="19">
        <f>I63</f>
        <v>55.393954819166019</v>
      </c>
      <c r="N97" s="19">
        <f>AVERAGE(L97:M97)</f>
        <v>57.866528345876901</v>
      </c>
      <c r="O97" s="63">
        <f>_xlfn.STDEV.P(L97:M97)</f>
        <v>2.4725735267108817</v>
      </c>
    </row>
    <row r="98" spans="2:15" x14ac:dyDescent="0.2">
      <c r="B98" s="15">
        <f>B97+15</f>
        <v>270</v>
      </c>
      <c r="C98" s="55">
        <f>F19</f>
        <v>2.7219981160095568</v>
      </c>
      <c r="D98" s="55">
        <f>F64</f>
        <v>1.9153349262662329</v>
      </c>
      <c r="E98" s="55">
        <f>AVERAGE(C98:D98)</f>
        <v>2.318666521137895</v>
      </c>
      <c r="F98" s="55">
        <f>_xlfn.STDEV.P(C98:D98)</f>
        <v>0.40333159487166137</v>
      </c>
      <c r="G98" s="62">
        <f>G21</f>
        <v>0.18146654106730378</v>
      </c>
      <c r="H98" s="18">
        <f>G64</f>
        <v>0.12768899508441553</v>
      </c>
      <c r="I98" s="19">
        <f>AVERAGE(G98:H98)</f>
        <v>0.15457776807585966</v>
      </c>
      <c r="J98" s="63">
        <f>_xlfn.STDEV.P(G98:H98)</f>
        <v>2.6888772991444179E-2</v>
      </c>
      <c r="L98" s="67">
        <f>I19</f>
        <v>63.061099988597341</v>
      </c>
      <c r="M98" s="19">
        <f>I64</f>
        <v>57.309289745432253</v>
      </c>
      <c r="N98" s="19">
        <f>AVERAGE(L98:M98)</f>
        <v>60.1851948670148</v>
      </c>
      <c r="O98" s="63">
        <f>_xlfn.STDEV.P(L98:M98)</f>
        <v>2.8759051215825444</v>
      </c>
    </row>
    <row r="99" spans="2:15" x14ac:dyDescent="0.2">
      <c r="B99" s="15">
        <f>B98+15</f>
        <v>285</v>
      </c>
      <c r="C99" s="55">
        <f>F20</f>
        <v>3.1405734478584</v>
      </c>
      <c r="D99" s="55">
        <f>F65</f>
        <v>3.565006938944506</v>
      </c>
      <c r="E99" s="55">
        <f>AVERAGE(C99:D99)</f>
        <v>3.3527901934014528</v>
      </c>
      <c r="F99" s="55">
        <f>_xlfn.STDEV.P(C99:D99)</f>
        <v>0.21221674554305303</v>
      </c>
      <c r="G99" s="62">
        <f>G22</f>
        <v>0.20937156319055999</v>
      </c>
      <c r="H99" s="18">
        <f>G65</f>
        <v>0.23766712926296707</v>
      </c>
      <c r="I99" s="19">
        <f>AVERAGE(G99:H99)</f>
        <v>0.22351934622676353</v>
      </c>
      <c r="J99" s="63">
        <f>_xlfn.STDEV.P(G99:H99)</f>
        <v>1.4147783036203537E-2</v>
      </c>
      <c r="L99" s="67">
        <f>I20</f>
        <v>66.201673436455735</v>
      </c>
      <c r="M99" s="19">
        <f>I65</f>
        <v>60.874296684376759</v>
      </c>
      <c r="N99" s="19">
        <f>AVERAGE(L99:M99)</f>
        <v>63.537985060416247</v>
      </c>
      <c r="O99" s="63">
        <f>_xlfn.STDEV.P(L99:M99)</f>
        <v>2.663688376039488</v>
      </c>
    </row>
    <row r="100" spans="2:15" x14ac:dyDescent="0.2">
      <c r="B100" s="15">
        <f>B99+15</f>
        <v>300</v>
      </c>
      <c r="C100" s="55">
        <f>F21</f>
        <v>2.778845551020777</v>
      </c>
      <c r="D100" s="55">
        <f>F66</f>
        <v>3.4083832392512914</v>
      </c>
      <c r="E100" s="55">
        <f>AVERAGE(C100:D100)</f>
        <v>3.0936143951360342</v>
      </c>
      <c r="F100" s="55">
        <f>_xlfn.STDEV.P(C100:D100)</f>
        <v>0.31476884411525752</v>
      </c>
      <c r="G100" s="62">
        <f>G23</f>
        <v>0.18525637006805179</v>
      </c>
      <c r="H100" s="18">
        <f>G66</f>
        <v>0.22722554928341943</v>
      </c>
      <c r="I100" s="19">
        <f>AVERAGE(G100:H100)</f>
        <v>0.20624095967573561</v>
      </c>
      <c r="J100" s="63">
        <f>_xlfn.STDEV.P(G100:H100)</f>
        <v>2.0984589607683957E-2</v>
      </c>
      <c r="L100" s="67">
        <f>I21</f>
        <v>68.980518987476515</v>
      </c>
      <c r="M100" s="19">
        <f>I66</f>
        <v>64.282679923628052</v>
      </c>
      <c r="N100" s="19">
        <f>AVERAGE(L100:M100)</f>
        <v>66.631599455552276</v>
      </c>
      <c r="O100" s="63">
        <f>_xlfn.STDEV.P(L100:M100)</f>
        <v>2.3489195319242313</v>
      </c>
    </row>
    <row r="101" spans="2:15" x14ac:dyDescent="0.2">
      <c r="B101" s="15">
        <f>B100+15</f>
        <v>315</v>
      </c>
      <c r="C101" s="55">
        <f>F22</f>
        <v>2.6159144948468405</v>
      </c>
      <c r="D101" s="55">
        <f>F67</f>
        <v>3.1376213519889</v>
      </c>
      <c r="E101" s="55">
        <f>AVERAGE(C101:D101)</f>
        <v>2.8767679234178702</v>
      </c>
      <c r="F101" s="55">
        <f>_xlfn.STDEV.P(C101:D101)</f>
        <v>0.26085342857102978</v>
      </c>
      <c r="G101" s="62">
        <f>G24</f>
        <v>0.17439429965645603</v>
      </c>
      <c r="H101" s="18">
        <f>G67</f>
        <v>0.20917475679926001</v>
      </c>
      <c r="I101" s="19">
        <f>AVERAGE(G101:H101)</f>
        <v>0.19178452822785802</v>
      </c>
      <c r="J101" s="63">
        <f>_xlfn.STDEV.P(G101:H101)</f>
        <v>1.7390228571401989E-2</v>
      </c>
      <c r="L101" s="67">
        <f>I22</f>
        <v>71.596433482323349</v>
      </c>
      <c r="M101" s="19">
        <f>I67</f>
        <v>67.42030127561695</v>
      </c>
      <c r="N101" s="19">
        <f>AVERAGE(L101:M101)</f>
        <v>69.508367378970149</v>
      </c>
      <c r="O101" s="63">
        <f>_xlfn.STDEV.P(L101:M101)</f>
        <v>2.0880661033531993</v>
      </c>
    </row>
    <row r="102" spans="2:15" x14ac:dyDescent="0.2">
      <c r="B102" s="15">
        <f>B101+15</f>
        <v>330</v>
      </c>
      <c r="C102" s="55">
        <f>F23</f>
        <v>2.7883644207334073</v>
      </c>
      <c r="D102" s="55">
        <f>F68</f>
        <v>3.2848306291933325</v>
      </c>
      <c r="E102" s="55">
        <f>AVERAGE(C102:D102)</f>
        <v>3.0365975249633701</v>
      </c>
      <c r="F102" s="55">
        <f>_xlfn.STDEV.P(C102:D102)</f>
        <v>0.24823310422996259</v>
      </c>
      <c r="G102" s="62">
        <f>G25</f>
        <v>0.18589096138222716</v>
      </c>
      <c r="H102" s="18">
        <f>G68</f>
        <v>0.21898870861288883</v>
      </c>
      <c r="I102" s="19">
        <f>AVERAGE(G102:H102)</f>
        <v>0.20243983499755799</v>
      </c>
      <c r="J102" s="63">
        <f>_xlfn.STDEV.P(G102:H102)</f>
        <v>1.6548873615330834E-2</v>
      </c>
      <c r="L102" s="67">
        <f>I23</f>
        <v>74.38479790305675</v>
      </c>
      <c r="M102" s="19">
        <f>I68</f>
        <v>70.705131904810287</v>
      </c>
      <c r="N102" s="19">
        <f>AVERAGE(L102:M102)</f>
        <v>72.544964903933518</v>
      </c>
      <c r="O102" s="63">
        <f>_xlfn.STDEV.P(L102:M102)</f>
        <v>1.8398329991232316</v>
      </c>
    </row>
    <row r="103" spans="2:15" x14ac:dyDescent="0.2">
      <c r="B103" s="15">
        <f>B102+15</f>
        <v>345</v>
      </c>
      <c r="C103" s="55">
        <f>F24</f>
        <v>2.5320921012219255</v>
      </c>
      <c r="D103" s="55">
        <f>F69</f>
        <v>3.0468152786107741</v>
      </c>
      <c r="E103" s="55">
        <f>AVERAGE(C103:D103)</f>
        <v>2.7894536899163498</v>
      </c>
      <c r="F103" s="55">
        <f>_xlfn.STDEV.P(C103:D103)</f>
        <v>0.25736158869442427</v>
      </c>
      <c r="G103" s="62">
        <f>G26</f>
        <v>0.16880614008146169</v>
      </c>
      <c r="H103" s="18">
        <f>G69</f>
        <v>0.2031210185740516</v>
      </c>
      <c r="I103" s="19">
        <f>AVERAGE(G103:H103)</f>
        <v>0.18596357932775665</v>
      </c>
      <c r="J103" s="63">
        <f>_xlfn.STDEV.P(G103:H103)</f>
        <v>1.7157439246294953E-2</v>
      </c>
      <c r="L103" s="67">
        <f>I24</f>
        <v>76.91689000427867</v>
      </c>
      <c r="M103" s="19">
        <f>I69</f>
        <v>73.751947183421066</v>
      </c>
      <c r="N103" s="19">
        <f>AVERAGE(L103:M103)</f>
        <v>75.334418593849875</v>
      </c>
      <c r="O103" s="63">
        <f>_xlfn.STDEV.P(L103:M103)</f>
        <v>1.582471410428802</v>
      </c>
    </row>
    <row r="104" spans="2:15" x14ac:dyDescent="0.2">
      <c r="B104" s="15">
        <f>B103+15</f>
        <v>360</v>
      </c>
      <c r="C104" s="55">
        <f>F25</f>
        <v>2.5173095415104183</v>
      </c>
      <c r="D104" s="55">
        <f>F70</f>
        <v>3.1101677113139847</v>
      </c>
      <c r="E104" s="55">
        <f>AVERAGE(C104:D104)</f>
        <v>2.8137386264122015</v>
      </c>
      <c r="F104" s="55">
        <f>_xlfn.STDEV.P(C104:D104)</f>
        <v>0.29642908490178349</v>
      </c>
      <c r="G104" s="62">
        <f>G27</f>
        <v>0.16782063610069456</v>
      </c>
      <c r="H104" s="18">
        <f>G70</f>
        <v>0.20734451408759899</v>
      </c>
      <c r="I104" s="19">
        <f>AVERAGE(G104:H104)</f>
        <v>0.18758257509414678</v>
      </c>
      <c r="J104" s="63">
        <f>_xlfn.STDEV.P(G104:H104)</f>
        <v>1.9761938993452147E-2</v>
      </c>
      <c r="L104" s="67">
        <f>I25</f>
        <v>79.434199545789085</v>
      </c>
      <c r="M104" s="19">
        <f>I70</f>
        <v>76.862114894735058</v>
      </c>
      <c r="N104" s="19">
        <f>AVERAGE(L104:M104)</f>
        <v>78.148157220262078</v>
      </c>
      <c r="O104" s="63">
        <f>_xlfn.STDEV.P(L104:M104)</f>
        <v>1.2860423255270135</v>
      </c>
    </row>
    <row r="105" spans="2:15" x14ac:dyDescent="0.2">
      <c r="B105" s="15">
        <f>B104+15</f>
        <v>375</v>
      </c>
      <c r="C105" s="55">
        <f>F26</f>
        <v>2.5520221524374009</v>
      </c>
      <c r="D105" s="55">
        <f>F71</f>
        <v>2.3113319788267361</v>
      </c>
      <c r="E105" s="55">
        <f>AVERAGE(C105:D105)</f>
        <v>2.4316770656320683</v>
      </c>
      <c r="F105" s="55">
        <f>_xlfn.STDEV.P(C105:D105)</f>
        <v>0.1203450868053324</v>
      </c>
      <c r="G105" s="62">
        <f>G28</f>
        <v>0.17013481016249341</v>
      </c>
      <c r="H105" s="18">
        <f>G71</f>
        <v>0.15408879858844907</v>
      </c>
      <c r="I105" s="19">
        <f>AVERAGE(G105:H105)</f>
        <v>0.16211180437547124</v>
      </c>
      <c r="J105" s="63">
        <f>_xlfn.STDEV.P(G105:H105)</f>
        <v>8.0230057870221694E-3</v>
      </c>
      <c r="L105" s="67">
        <f>I26</f>
        <v>81.986221698226487</v>
      </c>
      <c r="M105" s="19">
        <f>I71</f>
        <v>79.173446873561801</v>
      </c>
      <c r="N105" s="19">
        <f>AVERAGE(L105:M105)</f>
        <v>80.579834285894151</v>
      </c>
      <c r="O105" s="63">
        <f>_xlfn.STDEV.P(L105:M105)</f>
        <v>1.406387412332343</v>
      </c>
    </row>
    <row r="106" spans="2:15" x14ac:dyDescent="0.2">
      <c r="B106" s="15">
        <f>B105+15</f>
        <v>390</v>
      </c>
      <c r="C106" s="55">
        <f>F27</f>
        <v>2.3141431639892178</v>
      </c>
      <c r="D106" s="55">
        <f>F72</f>
        <v>2.4724546130725185</v>
      </c>
      <c r="E106" s="55">
        <f>AVERAGE(C106:D106)</f>
        <v>2.3932988885308681</v>
      </c>
      <c r="F106" s="55">
        <f>_xlfn.STDEV.P(C106:D106)</f>
        <v>7.9155724541650319E-2</v>
      </c>
      <c r="G106" s="62">
        <f>G29</f>
        <v>0.15427621093261451</v>
      </c>
      <c r="H106" s="18">
        <f>G72</f>
        <v>0.16483030753816791</v>
      </c>
      <c r="I106" s="19">
        <f>AVERAGE(G106:H106)</f>
        <v>0.15955325923539121</v>
      </c>
      <c r="J106" s="63">
        <f>_xlfn.STDEV.P(G106:H106)</f>
        <v>5.277048302776699E-3</v>
      </c>
      <c r="L106" s="67">
        <f>I27</f>
        <v>84.300364862215702</v>
      </c>
      <c r="M106" s="19">
        <f>I72</f>
        <v>81.645901486634315</v>
      </c>
      <c r="N106" s="19">
        <f>AVERAGE(L106:M106)</f>
        <v>82.973133174425016</v>
      </c>
      <c r="O106" s="63">
        <f>_xlfn.STDEV.P(L106:M106)</f>
        <v>1.3272316877906931</v>
      </c>
    </row>
    <row r="107" spans="2:15" x14ac:dyDescent="0.2">
      <c r="B107" s="15">
        <f>B106+15</f>
        <v>405</v>
      </c>
      <c r="C107" s="55">
        <f>F28</f>
        <v>1.6614555318129962</v>
      </c>
      <c r="D107" s="55">
        <f>F73</f>
        <v>2.2050755125755988</v>
      </c>
      <c r="E107" s="55">
        <f>AVERAGE(C107:D107)</f>
        <v>1.9332655221942976</v>
      </c>
      <c r="F107" s="55">
        <f>_xlfn.STDEV.P(C107:D107)</f>
        <v>0.27180999038130044</v>
      </c>
      <c r="G107" s="62">
        <f>G30</f>
        <v>0.11076370212086642</v>
      </c>
      <c r="H107" s="18">
        <f>G73</f>
        <v>0.14700503417170657</v>
      </c>
      <c r="I107" s="19">
        <f>AVERAGE(G107:H107)</f>
        <v>0.12888436814628651</v>
      </c>
      <c r="J107" s="63">
        <f>_xlfn.STDEV.P(G107:H107)</f>
        <v>1.8120666025419962E-2</v>
      </c>
      <c r="L107" s="67">
        <f>I28</f>
        <v>85.961820394028692</v>
      </c>
      <c r="M107" s="19">
        <f>I73</f>
        <v>83.850976999209919</v>
      </c>
      <c r="N107" s="19">
        <f>AVERAGE(L107:M107)</f>
        <v>84.906398696619306</v>
      </c>
      <c r="O107" s="63">
        <f>_xlfn.STDEV.P(L107:M107)</f>
        <v>1.0554216974093862</v>
      </c>
    </row>
    <row r="108" spans="2:15" x14ac:dyDescent="0.2">
      <c r="B108" s="15">
        <f>B107+15</f>
        <v>420</v>
      </c>
      <c r="C108" s="55">
        <f>F29</f>
        <v>1.5997087026914156</v>
      </c>
      <c r="D108" s="55">
        <f>F74</f>
        <v>1.9401419924247474</v>
      </c>
      <c r="E108" s="55">
        <f>AVERAGE(C108:D108)</f>
        <v>1.7699253475580816</v>
      </c>
      <c r="F108" s="55">
        <f>_xlfn.STDEV.P(C108:D108)</f>
        <v>0.17021664486666588</v>
      </c>
      <c r="G108" s="62">
        <f>G31</f>
        <v>0.10664724684609438</v>
      </c>
      <c r="H108" s="18">
        <f>G74</f>
        <v>0.12934279949498315</v>
      </c>
      <c r="I108" s="19">
        <f>AVERAGE(G108:H108)</f>
        <v>0.11799502317053875</v>
      </c>
      <c r="J108" s="63">
        <f>_xlfn.STDEV.P(G108:H108)</f>
        <v>1.1347776324444385E-2</v>
      </c>
      <c r="L108" s="67">
        <f>I29</f>
        <v>87.561529096720108</v>
      </c>
      <c r="M108" s="19">
        <f>I74</f>
        <v>85.791118991634661</v>
      </c>
      <c r="N108" s="19">
        <f>AVERAGE(L108:M108)</f>
        <v>86.676324044177392</v>
      </c>
      <c r="O108" s="63">
        <f>_xlfn.STDEV.P(L108:M108)</f>
        <v>0.88520505254272308</v>
      </c>
    </row>
    <row r="109" spans="2:15" x14ac:dyDescent="0.2">
      <c r="B109" s="15">
        <f>B108+15</f>
        <v>435</v>
      </c>
      <c r="C109" s="55">
        <f>F30</f>
        <v>2.4512912356105572</v>
      </c>
      <c r="D109" s="55">
        <f>F75</f>
        <v>1.9127067742460724</v>
      </c>
      <c r="E109" s="55">
        <f>AVERAGE(C109:D109)</f>
        <v>2.1819990049283149</v>
      </c>
      <c r="F109" s="55">
        <f>_xlfn.STDEV.P(C109:D109)</f>
        <v>0.26929223068224156</v>
      </c>
      <c r="G109" s="62">
        <f>G32</f>
        <v>0.16341941570737048</v>
      </c>
      <c r="H109" s="18">
        <f>G75</f>
        <v>0.12751378494973817</v>
      </c>
      <c r="I109" s="19">
        <f>AVERAGE(G109:H109)</f>
        <v>0.14546660032855432</v>
      </c>
      <c r="J109" s="63">
        <f>_xlfn.STDEV.P(G109:H109)</f>
        <v>1.7952815378816121E-2</v>
      </c>
      <c r="L109" s="67">
        <f>I30</f>
        <v>90.012820332330662</v>
      </c>
      <c r="M109" s="19">
        <f>I75</f>
        <v>87.703825765880737</v>
      </c>
      <c r="N109" s="19">
        <f>AVERAGE(L109:M109)</f>
        <v>88.858323049105707</v>
      </c>
      <c r="O109" s="63">
        <f>_xlfn.STDEV.P(L109:M109)</f>
        <v>1.1544972832249627</v>
      </c>
    </row>
    <row r="110" spans="2:15" x14ac:dyDescent="0.2">
      <c r="B110" s="15">
        <f>B109+15</f>
        <v>450</v>
      </c>
      <c r="C110" s="55">
        <f>F31</f>
        <v>2.4080257918242127</v>
      </c>
      <c r="D110" s="55">
        <f>F76</f>
        <v>1.9058208042815958</v>
      </c>
      <c r="E110" s="55">
        <f>AVERAGE(C110:D110)</f>
        <v>2.1569232980529041</v>
      </c>
      <c r="F110" s="55">
        <f>_xlfn.STDEV.P(C110:D110)</f>
        <v>0.25110249377131083</v>
      </c>
      <c r="G110" s="62">
        <f>G33</f>
        <v>0.16053505278828084</v>
      </c>
      <c r="H110" s="18">
        <f>G76</f>
        <v>0.12705472028543971</v>
      </c>
      <c r="I110" s="19">
        <f>AVERAGE(G110:H110)</f>
        <v>0.14379488653686029</v>
      </c>
      <c r="J110" s="63">
        <f>_xlfn.STDEV.P(G110:H110)</f>
        <v>1.674016625142051E-2</v>
      </c>
      <c r="L110" s="67">
        <f>I31</f>
        <v>92.420846124154878</v>
      </c>
      <c r="M110" s="19">
        <f>I76</f>
        <v>89.609646570162326</v>
      </c>
      <c r="N110" s="19">
        <f>AVERAGE(L110:M110)</f>
        <v>91.015246347158609</v>
      </c>
      <c r="O110" s="63">
        <f>_xlfn.STDEV.P(L110:M110)</f>
        <v>1.4055997769962758</v>
      </c>
    </row>
    <row r="111" spans="2:15" x14ac:dyDescent="0.2">
      <c r="B111" s="15">
        <f>B110+15</f>
        <v>465</v>
      </c>
      <c r="C111" s="55">
        <f>F32</f>
        <v>2.2793997769724372</v>
      </c>
      <c r="D111" s="55">
        <f>F77</f>
        <v>1.984697049426263</v>
      </c>
      <c r="E111" s="55">
        <f>AVERAGE(C111:D111)</f>
        <v>2.13204841319935</v>
      </c>
      <c r="F111" s="55">
        <f>_xlfn.STDEV.P(C111:D111)</f>
        <v>0.14735136377308711</v>
      </c>
      <c r="G111" s="62">
        <f>G34</f>
        <v>0.15195998513149581</v>
      </c>
      <c r="H111" s="18">
        <f>G77</f>
        <v>0.13231313662841754</v>
      </c>
      <c r="I111" s="19">
        <f>AVERAGE(G111:H111)</f>
        <v>0.14213656087995669</v>
      </c>
      <c r="J111" s="63">
        <f>_xlfn.STDEV.P(G111:H111)</f>
        <v>9.823424251539134E-3</v>
      </c>
      <c r="L111" s="67">
        <f>I32</f>
        <v>94.700245901127317</v>
      </c>
      <c r="M111" s="19">
        <f>I77</f>
        <v>91.594343619588585</v>
      </c>
      <c r="N111" s="19">
        <f>AVERAGE(L111:M111)</f>
        <v>93.147294760357951</v>
      </c>
      <c r="O111" s="63">
        <f>_xlfn.STDEV.P(L111:M111)</f>
        <v>1.5529511407693661</v>
      </c>
    </row>
    <row r="112" spans="2:15" x14ac:dyDescent="0.2">
      <c r="B112" s="15">
        <f>B111+15</f>
        <v>480</v>
      </c>
      <c r="C112" s="55">
        <f>F33</f>
        <v>2.4051524690813602</v>
      </c>
      <c r="D112" s="55">
        <f>F78</f>
        <v>0.64181192352162542</v>
      </c>
      <c r="E112" s="55">
        <f>AVERAGE(C112:D112)</f>
        <v>1.5234821963014928</v>
      </c>
      <c r="F112" s="55">
        <f>_xlfn.STDEV.P(C112:D112)</f>
        <v>0.88167027277986731</v>
      </c>
      <c r="G112" s="62">
        <f>G35</f>
        <v>0.16034349793875735</v>
      </c>
      <c r="H112" s="18">
        <f>G78</f>
        <v>4.2787461568108358E-2</v>
      </c>
      <c r="I112" s="19">
        <f>AVERAGE(G112:H112)</f>
        <v>0.10156547975343286</v>
      </c>
      <c r="J112" s="63">
        <f>_xlfn.STDEV.P(G112:H112)</f>
        <v>5.8778018185324479E-2</v>
      </c>
      <c r="L112" s="67">
        <f>I33</f>
        <v>97.105398370208675</v>
      </c>
      <c r="M112" s="19">
        <f>I78</f>
        <v>92.236155543110215</v>
      </c>
      <c r="N112" s="19">
        <f>AVERAGE(L112:M112)</f>
        <v>94.670776956659438</v>
      </c>
      <c r="O112" s="63">
        <f>_xlfn.STDEV.P(L112:M112)</f>
        <v>2.4346214135492303</v>
      </c>
    </row>
    <row r="113" spans="2:15" x14ac:dyDescent="0.2">
      <c r="B113" s="15">
        <f>B112+15</f>
        <v>495</v>
      </c>
      <c r="C113" s="55">
        <f>F34</f>
        <v>1.8905255225620119</v>
      </c>
      <c r="D113" s="10">
        <v>0</v>
      </c>
      <c r="E113" s="55">
        <f>AVERAGE(C113:D113)</f>
        <v>0.94526276128100595</v>
      </c>
      <c r="F113" s="55">
        <f>_xlfn.STDEV.P(C113:D113)</f>
        <v>0.94526276128100595</v>
      </c>
      <c r="G113" s="62">
        <f>G36</f>
        <v>0.12603503483746745</v>
      </c>
      <c r="H113" s="19">
        <v>0</v>
      </c>
      <c r="I113" s="19">
        <f>AVERAGE(G113:H113)</f>
        <v>6.3017517418733723E-2</v>
      </c>
      <c r="J113" s="63">
        <f>_xlfn.STDEV.P(G113:H113)</f>
        <v>6.3017517418733723E-2</v>
      </c>
      <c r="L113" s="67">
        <f>I34</f>
        <v>98.995923892770691</v>
      </c>
      <c r="M113" s="19">
        <f>M112</f>
        <v>92.236155543110215</v>
      </c>
      <c r="N113" s="19">
        <f>AVERAGE(L113:M113)</f>
        <v>95.616039717940453</v>
      </c>
      <c r="O113" s="63">
        <f>_xlfn.STDEV.P(L113:M113)</f>
        <v>3.379884174830238</v>
      </c>
    </row>
    <row r="114" spans="2:15" x14ac:dyDescent="0.2">
      <c r="B114" s="15">
        <f>B113+15</f>
        <v>510</v>
      </c>
      <c r="C114" s="55">
        <f>F35</f>
        <v>1.3528297720747762</v>
      </c>
      <c r="D114" s="10">
        <v>0</v>
      </c>
      <c r="E114" s="55">
        <f>AVERAGE(C114:D114)</f>
        <v>0.67641488603738809</v>
      </c>
      <c r="F114" s="55">
        <f>_xlfn.STDEV.P(C114:D114)</f>
        <v>0.67641488603738809</v>
      </c>
      <c r="G114" s="62">
        <f>G37</f>
        <v>9.018865147165174E-2</v>
      </c>
      <c r="H114" s="19">
        <v>0</v>
      </c>
      <c r="I114" s="19">
        <f>AVERAGE(G114:H114)</f>
        <v>4.509432573582587E-2</v>
      </c>
      <c r="J114" s="63">
        <f>_xlfn.STDEV.P(G114:H114)</f>
        <v>4.509432573582587E-2</v>
      </c>
      <c r="L114" s="67">
        <f>I35</f>
        <v>100.34875366484546</v>
      </c>
      <c r="M114" s="19">
        <f>M113</f>
        <v>92.236155543110215</v>
      </c>
      <c r="N114" s="19">
        <f>AVERAGE(L114:M114)</f>
        <v>96.292454603977831</v>
      </c>
      <c r="O114" s="63">
        <f>_xlfn.STDEV.P(L114:M114)</f>
        <v>4.056299060867623</v>
      </c>
    </row>
    <row r="115" spans="2:15" x14ac:dyDescent="0.2">
      <c r="B115" s="15">
        <f>B114+15</f>
        <v>525</v>
      </c>
      <c r="C115" s="55">
        <f>F36</f>
        <v>0.93735874139348341</v>
      </c>
      <c r="D115" s="10">
        <v>0</v>
      </c>
      <c r="E115" s="55">
        <f>AVERAGE(C115:D115)</f>
        <v>0.4686793706967417</v>
      </c>
      <c r="F115" s="55">
        <f>_xlfn.STDEV.P(C115:D115)</f>
        <v>0.4686793706967417</v>
      </c>
      <c r="G115" s="62">
        <f>G38</f>
        <v>6.2490582759565559E-2</v>
      </c>
      <c r="H115" s="19">
        <v>0</v>
      </c>
      <c r="I115" s="19">
        <f>AVERAGE(G115:H115)</f>
        <v>3.124529137978278E-2</v>
      </c>
      <c r="J115" s="63">
        <f>_xlfn.STDEV.P(G115:H115)</f>
        <v>3.124529137978278E-2</v>
      </c>
      <c r="L115" s="67">
        <f>I36</f>
        <v>101.28611240623894</v>
      </c>
      <c r="M115" s="19">
        <f>M114</f>
        <v>92.236155543110215</v>
      </c>
      <c r="N115" s="19">
        <f>AVERAGE(L115:M115)</f>
        <v>96.761133974674578</v>
      </c>
      <c r="O115" s="63">
        <f>_xlfn.STDEV.P(L115:M115)</f>
        <v>4.5249784315643637</v>
      </c>
    </row>
    <row r="116" spans="2:15" x14ac:dyDescent="0.2">
      <c r="B116" s="15">
        <f>B115+15</f>
        <v>540</v>
      </c>
      <c r="C116" s="55">
        <f>F37</f>
        <v>2.0424854653531916</v>
      </c>
      <c r="D116" s="10">
        <v>0</v>
      </c>
      <c r="E116" s="55">
        <f>AVERAGE(C116:D116)</f>
        <v>1.0212427326765958</v>
      </c>
      <c r="F116" s="55">
        <f>_xlfn.STDEV.P(C116:D116)</f>
        <v>1.0212427326765958</v>
      </c>
      <c r="G116" s="62">
        <f>G39</f>
        <v>0.13616569769021278</v>
      </c>
      <c r="H116" s="19">
        <v>0</v>
      </c>
      <c r="I116" s="19">
        <f>AVERAGE(G116:H116)</f>
        <v>6.8082848845106389E-2</v>
      </c>
      <c r="J116" s="63">
        <f>_xlfn.STDEV.P(G116:H116)</f>
        <v>6.8082848845106389E-2</v>
      </c>
      <c r="L116" s="67">
        <f>I37</f>
        <v>103.32859787159214</v>
      </c>
      <c r="M116" s="19">
        <f>M115</f>
        <v>92.236155543110215</v>
      </c>
      <c r="N116" s="19">
        <f>AVERAGE(L116:M116)</f>
        <v>97.782376707351176</v>
      </c>
      <c r="O116" s="63">
        <f>_xlfn.STDEV.P(L116:M116)</f>
        <v>5.5462211642409613</v>
      </c>
    </row>
    <row r="117" spans="2:15" x14ac:dyDescent="0.2">
      <c r="B117" s="15">
        <f>B116+15</f>
        <v>555</v>
      </c>
      <c r="C117" s="55">
        <f>F38</f>
        <v>0.8432750349192526</v>
      </c>
      <c r="D117" s="10">
        <v>0</v>
      </c>
      <c r="E117" s="55">
        <f>AVERAGE(C117:D117)</f>
        <v>0.4216375174596263</v>
      </c>
      <c r="F117" s="55">
        <f>_xlfn.STDEV.P(C117:D117)</f>
        <v>0.4216375174596263</v>
      </c>
      <c r="G117" s="62">
        <f>G40</f>
        <v>5.6218335661283508E-2</v>
      </c>
      <c r="H117" s="19">
        <v>0</v>
      </c>
      <c r="I117" s="19">
        <f>AVERAGE(G117:H117)</f>
        <v>2.8109167830641754E-2</v>
      </c>
      <c r="J117" s="63">
        <f>_xlfn.STDEV.P(G117:H117)</f>
        <v>2.8109167830641754E-2</v>
      </c>
      <c r="L117" s="67">
        <f>I38</f>
        <v>104.1718729065114</v>
      </c>
      <c r="M117" s="19">
        <f>M116</f>
        <v>92.236155543110215</v>
      </c>
      <c r="N117" s="19">
        <f>AVERAGE(L117:M117)</f>
        <v>98.204014224810805</v>
      </c>
      <c r="O117" s="63">
        <f>_xlfn.STDEV.P(L117:M117)</f>
        <v>5.9678586817005908</v>
      </c>
    </row>
    <row r="118" spans="2:15" x14ac:dyDescent="0.2">
      <c r="B118" s="15">
        <f>B117+15</f>
        <v>570</v>
      </c>
      <c r="C118" s="55">
        <f>F39</f>
        <v>1.613206962301456</v>
      </c>
      <c r="D118" s="10">
        <v>0</v>
      </c>
      <c r="E118" s="55">
        <f>AVERAGE(C118:D118)</f>
        <v>0.806603481150728</v>
      </c>
      <c r="F118" s="55">
        <f>_xlfn.STDEV.P(C118:D118)</f>
        <v>0.806603481150728</v>
      </c>
      <c r="G118" s="62">
        <f>G41</f>
        <v>0.10754713082009706</v>
      </c>
      <c r="H118" s="19">
        <v>0</v>
      </c>
      <c r="I118" s="19">
        <f>AVERAGE(G118:H118)</f>
        <v>5.3773565410048532E-2</v>
      </c>
      <c r="J118" s="63">
        <f>_xlfn.STDEV.P(G118:H118)</f>
        <v>5.3773565410048532E-2</v>
      </c>
      <c r="L118" s="67">
        <f>I39</f>
        <v>105.78507986881286</v>
      </c>
      <c r="M118" s="19">
        <f>M117</f>
        <v>92.236155543110215</v>
      </c>
      <c r="N118" s="19">
        <f>AVERAGE(L118:M118)</f>
        <v>99.010617705961536</v>
      </c>
      <c r="O118" s="63">
        <f>_xlfn.STDEV.P(L118:M118)</f>
        <v>6.7744621628513215</v>
      </c>
    </row>
    <row r="119" spans="2:15" x14ac:dyDescent="0.2">
      <c r="B119" s="15">
        <f>B118+15</f>
        <v>585</v>
      </c>
      <c r="C119" s="55">
        <f>F40</f>
        <v>1.5735663836521263</v>
      </c>
      <c r="D119" s="10">
        <v>0</v>
      </c>
      <c r="E119" s="55">
        <f>AVERAGE(C119:D119)</f>
        <v>0.78678319182606316</v>
      </c>
      <c r="F119" s="55">
        <f>_xlfn.STDEV.P(C119:D119)</f>
        <v>0.78678319182606316</v>
      </c>
      <c r="G119" s="62">
        <f>G42</f>
        <v>0.10490442557680842</v>
      </c>
      <c r="H119" s="19">
        <v>0</v>
      </c>
      <c r="I119" s="19">
        <f>AVERAGE(G119:H119)</f>
        <v>5.2452212788404208E-2</v>
      </c>
      <c r="J119" s="63">
        <f>_xlfn.STDEV.P(G119:H119)</f>
        <v>5.2452212788404208E-2</v>
      </c>
      <c r="L119" s="67">
        <f>I40</f>
        <v>107.35864625246498</v>
      </c>
      <c r="M119" s="19">
        <f>M118</f>
        <v>92.236155543110215</v>
      </c>
      <c r="N119" s="19">
        <f>AVERAGE(L119:M119)</f>
        <v>99.797400897787597</v>
      </c>
      <c r="O119" s="63">
        <f>_xlfn.STDEV.P(L119:M119)</f>
        <v>7.5612453546773821</v>
      </c>
    </row>
    <row r="120" spans="2:15" x14ac:dyDescent="0.2">
      <c r="B120" s="15">
        <f>B119+15</f>
        <v>600</v>
      </c>
      <c r="C120" s="55">
        <f>F41</f>
        <v>2.0015648933078283</v>
      </c>
      <c r="D120" s="10">
        <v>0</v>
      </c>
      <c r="E120" s="55">
        <f>AVERAGE(C120:D120)</f>
        <v>1.0007824466539141</v>
      </c>
      <c r="F120" s="55">
        <f>_xlfn.STDEV.P(C120:D120)</f>
        <v>1.0007824466539141</v>
      </c>
      <c r="G120" s="62">
        <f>G43</f>
        <v>0.13343765955385523</v>
      </c>
      <c r="H120" s="19">
        <v>0</v>
      </c>
      <c r="I120" s="19">
        <f>AVERAGE(G120:H120)</f>
        <v>6.6718829776927613E-2</v>
      </c>
      <c r="J120" s="63">
        <f>_xlfn.STDEV.P(G120:H120)</f>
        <v>6.6718829776927613E-2</v>
      </c>
      <c r="L120" s="67">
        <f>I41</f>
        <v>109.36021114577281</v>
      </c>
      <c r="M120" s="19">
        <f>M119</f>
        <v>92.236155543110215</v>
      </c>
      <c r="N120" s="19">
        <f>AVERAGE(L120:M120)</f>
        <v>100.79818334444151</v>
      </c>
      <c r="O120" s="63">
        <f>_xlfn.STDEV.P(L120:M120)</f>
        <v>8.5620278013312969</v>
      </c>
    </row>
    <row r="121" spans="2:15" x14ac:dyDescent="0.2">
      <c r="B121" s="15">
        <f>B120+15</f>
        <v>615</v>
      </c>
      <c r="C121" s="55">
        <f>F42</f>
        <v>1.9834784142330211</v>
      </c>
      <c r="D121" s="10">
        <v>0</v>
      </c>
      <c r="E121" s="55">
        <f>AVERAGE(C121:D121)</f>
        <v>0.99173920711651053</v>
      </c>
      <c r="F121" s="55">
        <f>_xlfn.STDEV.P(C121:D121)</f>
        <v>0.99173920711651053</v>
      </c>
      <c r="G121" s="62">
        <f>G44</f>
        <v>0.13223189428220142</v>
      </c>
      <c r="H121" s="19">
        <v>0</v>
      </c>
      <c r="I121" s="19">
        <f>AVERAGE(G121:H121)</f>
        <v>6.6115947141100709E-2</v>
      </c>
      <c r="J121" s="63">
        <f>_xlfn.STDEV.P(G121:H121)</f>
        <v>6.6115947141100709E-2</v>
      </c>
      <c r="L121" s="67">
        <f>I42</f>
        <v>111.34368956000583</v>
      </c>
      <c r="M121" s="19">
        <f>M120</f>
        <v>92.236155543110215</v>
      </c>
      <c r="N121" s="19">
        <f>AVERAGE(L121:M121)</f>
        <v>101.78992255155802</v>
      </c>
      <c r="O121" s="63">
        <f>_xlfn.STDEV.P(L121:M121)</f>
        <v>9.5537670084478066</v>
      </c>
    </row>
    <row r="122" spans="2:15" ht="17" thickBot="1" x14ac:dyDescent="0.25">
      <c r="B122" s="15">
        <f>B121+15</f>
        <v>630</v>
      </c>
      <c r="C122" s="55">
        <f>F43</f>
        <v>0.68022232343521316</v>
      </c>
      <c r="D122" s="10">
        <v>0</v>
      </c>
      <c r="E122" s="55">
        <f>AVERAGE(C122:D122)</f>
        <v>0.34011116171760658</v>
      </c>
      <c r="F122" s="55">
        <f>_xlfn.STDEV.P(C122:D122)</f>
        <v>0.34011116171760658</v>
      </c>
      <c r="G122" s="64">
        <f>G45</f>
        <v>4.5348154895680878E-2</v>
      </c>
      <c r="H122" s="17">
        <v>0</v>
      </c>
      <c r="I122" s="17">
        <f>AVERAGE(G122:H122)</f>
        <v>2.2674077447840439E-2</v>
      </c>
      <c r="J122" s="65">
        <f>_xlfn.STDEV.P(G122:H122)</f>
        <v>2.2674077447840439E-2</v>
      </c>
      <c r="L122" s="66">
        <f>I43</f>
        <v>112.02391188344104</v>
      </c>
      <c r="M122" s="17">
        <f>M121</f>
        <v>92.236155543110215</v>
      </c>
      <c r="N122" s="17">
        <f>AVERAGE(L122:M122)</f>
        <v>102.13003371327562</v>
      </c>
      <c r="O122" s="65">
        <f>_xlfn.STDEV.P(L122:M122)</f>
        <v>9.893878170165415</v>
      </c>
    </row>
    <row r="123" spans="2:15" x14ac:dyDescent="0.2">
      <c r="B123" s="15"/>
    </row>
  </sheetData>
  <mergeCells count="7">
    <mergeCell ref="W59:W60"/>
    <mergeCell ref="Y59:Y60"/>
    <mergeCell ref="Y68:Y69"/>
    <mergeCell ref="Z68:Z69"/>
    <mergeCell ref="C79:D79"/>
    <mergeCell ref="L79:O79"/>
    <mergeCell ref="G79:J79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3BC6-C002-9747-A390-F88C24AB05C1}">
  <dimension ref="A1:Z163"/>
  <sheetViews>
    <sheetView tabSelected="1" topLeftCell="D1" zoomScale="69" zoomScaleNormal="69" workbookViewId="0">
      <selection activeCell="B55" sqref="B55"/>
    </sheetView>
  </sheetViews>
  <sheetFormatPr baseColWidth="10" defaultColWidth="11" defaultRowHeight="16" x14ac:dyDescent="0.2"/>
  <cols>
    <col min="4" max="4" width="15.33203125" customWidth="1"/>
    <col min="5" max="5" width="22.83203125" bestFit="1" customWidth="1"/>
    <col min="6" max="6" width="29.83203125" bestFit="1" customWidth="1"/>
    <col min="7" max="7" width="22.83203125" bestFit="1" customWidth="1"/>
    <col min="8" max="8" width="13.5" customWidth="1"/>
    <col min="9" max="9" width="21.33203125" bestFit="1" customWidth="1"/>
    <col min="10" max="10" width="17" customWidth="1"/>
    <col min="11" max="11" width="16.83203125" bestFit="1" customWidth="1"/>
    <col min="12" max="14" width="12.6640625" bestFit="1" customWidth="1"/>
    <col min="15" max="15" width="11.33203125" bestFit="1" customWidth="1"/>
    <col min="16" max="16" width="13.5" bestFit="1" customWidth="1"/>
    <col min="20" max="20" width="12.83203125" bestFit="1" customWidth="1"/>
    <col min="23" max="25" width="14.6640625" customWidth="1"/>
  </cols>
  <sheetData>
    <row r="1" spans="1:12" x14ac:dyDescent="0.2">
      <c r="A1" s="79" t="s">
        <v>3</v>
      </c>
      <c r="B1" s="81" t="s">
        <v>19</v>
      </c>
      <c r="C1" s="81" t="s">
        <v>18</v>
      </c>
      <c r="D1" s="81" t="s">
        <v>17</v>
      </c>
      <c r="E1" s="81" t="s">
        <v>10</v>
      </c>
      <c r="F1" s="81" t="s">
        <v>34</v>
      </c>
      <c r="G1" s="81" t="s">
        <v>15</v>
      </c>
      <c r="H1" s="91">
        <f>SUM(F2:F43)</f>
        <v>118.74964076510173</v>
      </c>
      <c r="I1" s="81" t="s">
        <v>30</v>
      </c>
      <c r="J1" s="94"/>
    </row>
    <row r="2" spans="1:12" x14ac:dyDescent="0.2">
      <c r="A2" s="81">
        <v>15</v>
      </c>
      <c r="B2" s="79">
        <f>'[4]100% bubbler 10 min exchange'!F9</f>
        <v>31635.3</v>
      </c>
      <c r="C2" s="79">
        <f>'[4]100% bubbler 10 min exchange'!F8</f>
        <v>683307</v>
      </c>
      <c r="D2" s="83">
        <f>B2/C2</f>
        <v>4.6297345117202078E-2</v>
      </c>
      <c r="E2" s="82">
        <f>(D2-$L$5)/$L$4</f>
        <v>0.20686928113137659</v>
      </c>
      <c r="F2" s="82">
        <f>((E2)/(1000/15))*1000</f>
        <v>3.1030392169706484</v>
      </c>
      <c r="G2" s="89" t="s">
        <v>4</v>
      </c>
      <c r="H2" s="88">
        <f>H1/'[4]bead loading'!K14</f>
        <v>160224.3951307213</v>
      </c>
      <c r="I2" s="82">
        <f>F2</f>
        <v>3.1030392169706484</v>
      </c>
      <c r="J2" s="15"/>
    </row>
    <row r="3" spans="1:12" ht="17" thickBot="1" x14ac:dyDescent="0.25">
      <c r="A3" s="81">
        <f>A2+15</f>
        <v>30</v>
      </c>
      <c r="B3" s="79">
        <f>'[4]100% bubbler 10 min exchange'!F26</f>
        <v>37379.599999999999</v>
      </c>
      <c r="C3" s="79">
        <f>'[4]100% bubbler 10 min exchange'!F25</f>
        <v>681951</v>
      </c>
      <c r="D3" s="83">
        <f>B3/C3</f>
        <v>5.4812735812397075E-2</v>
      </c>
      <c r="E3" s="82">
        <f>(D3-$L$5)/$L$4</f>
        <v>0.24491839058265003</v>
      </c>
      <c r="F3" s="82">
        <f>((E3)/(1000/15))*1000</f>
        <v>3.67377585873975</v>
      </c>
      <c r="G3" s="79" t="s">
        <v>33</v>
      </c>
      <c r="H3" s="81"/>
      <c r="I3" s="82">
        <f>I2+F3</f>
        <v>6.7768150757103989</v>
      </c>
    </row>
    <row r="4" spans="1:12" x14ac:dyDescent="0.2">
      <c r="A4" s="81">
        <f>A3+15</f>
        <v>45</v>
      </c>
      <c r="B4" s="79">
        <f>'[4]100% bubbler 10 min exchange'!F41</f>
        <v>36459.9</v>
      </c>
      <c r="C4" s="79">
        <f>'[4]100% bubbler 10 min exchange'!F40</f>
        <v>684183</v>
      </c>
      <c r="D4" s="83">
        <f>B4/C4</f>
        <v>5.3289690039068499E-2</v>
      </c>
      <c r="E4" s="82">
        <f>(D4-$L$5)/$L$4</f>
        <v>0.23811300285553397</v>
      </c>
      <c r="F4" s="82">
        <f>((E4)/(1000/15))*1000</f>
        <v>3.5716950428330096</v>
      </c>
      <c r="G4" s="82">
        <f>F2/15</f>
        <v>0.20686928113137656</v>
      </c>
      <c r="H4" s="81"/>
      <c r="I4" s="82">
        <f>I3+F4</f>
        <v>10.348510118543409</v>
      </c>
      <c r="K4" s="42" t="s">
        <v>13</v>
      </c>
      <c r="L4" s="41">
        <v>0.2238</v>
      </c>
    </row>
    <row r="5" spans="1:12" ht="17" thickBot="1" x14ac:dyDescent="0.25">
      <c r="A5" s="81">
        <f>A4+15</f>
        <v>60</v>
      </c>
      <c r="B5" s="79">
        <f>'[4]100% bubbler 10 min exchange'!F49</f>
        <v>38901.1</v>
      </c>
      <c r="C5" s="79">
        <f>'[4]100% bubbler 10 min exchange'!F48</f>
        <v>681094</v>
      </c>
      <c r="D5" s="83">
        <f>B5/C5</f>
        <v>5.7115611061028283E-2</v>
      </c>
      <c r="E5" s="82">
        <f>(D5-$L$5)/$L$4</f>
        <v>0.25520827105017108</v>
      </c>
      <c r="F5" s="82">
        <f>((E5)/(1000/15))*1000</f>
        <v>3.8281240657525659</v>
      </c>
      <c r="G5" s="82">
        <f>F3/15</f>
        <v>0.24491839058265</v>
      </c>
      <c r="H5" s="81"/>
      <c r="I5" s="82">
        <f>I4+F5</f>
        <v>14.176634184295974</v>
      </c>
      <c r="K5" s="40" t="s">
        <v>12</v>
      </c>
      <c r="L5" s="39">
        <v>0</v>
      </c>
    </row>
    <row r="6" spans="1:12" x14ac:dyDescent="0.2">
      <c r="A6" s="81">
        <f>A5+15</f>
        <v>75</v>
      </c>
      <c r="B6" s="79">
        <f>'[4]100% bubbler 10 min exchange'!F58</f>
        <v>36638.400000000001</v>
      </c>
      <c r="C6" s="79">
        <f>'[4]100% bubbler 10 min exchange'!F57</f>
        <v>678595</v>
      </c>
      <c r="D6" s="83">
        <f>B5/C5</f>
        <v>5.7115611061028283E-2</v>
      </c>
      <c r="E6" s="82">
        <f>(D6-$L$5)/$L$4</f>
        <v>0.25520827105017108</v>
      </c>
      <c r="F6" s="82">
        <f>((E6)/(1000/15))*1000</f>
        <v>3.8281240657525659</v>
      </c>
      <c r="G6" s="82">
        <f>F4/15</f>
        <v>0.23811300285553397</v>
      </c>
      <c r="H6" s="81"/>
      <c r="I6" s="82">
        <f>I5+F6</f>
        <v>18.004758250048539</v>
      </c>
    </row>
    <row r="7" spans="1:12" x14ac:dyDescent="0.2">
      <c r="A7" s="81">
        <f>A6+15</f>
        <v>90</v>
      </c>
      <c r="B7" s="79">
        <f>'[4]100% bubbler 10 min exchange'!F65</f>
        <v>33323.4</v>
      </c>
      <c r="C7" s="79">
        <f>'[4]100% bubbler 10 min exchange'!F64</f>
        <v>685667</v>
      </c>
      <c r="D7" s="83">
        <f>B7/C7</f>
        <v>4.8599976373370747E-2</v>
      </c>
      <c r="E7" s="82">
        <f>(D7-$L$5)/$L$4</f>
        <v>0.21715807137341711</v>
      </c>
      <c r="F7" s="82">
        <f>((E7)/(1000/15))*1000</f>
        <v>3.2573710706012564</v>
      </c>
      <c r="G7" s="82">
        <f>F5/15</f>
        <v>0.25520827105017108</v>
      </c>
      <c r="H7" s="81"/>
      <c r="I7" s="82">
        <f>I6+F7</f>
        <v>21.262129320649795</v>
      </c>
    </row>
    <row r="8" spans="1:12" x14ac:dyDescent="0.2">
      <c r="A8" s="81">
        <f>A7+15</f>
        <v>105</v>
      </c>
      <c r="B8" s="79">
        <f>'[4]100% bubbler 10 min exchange'!F74</f>
        <v>33522.299999999996</v>
      </c>
      <c r="C8" s="79">
        <f>'[4]100% bubbler 10 min exchange'!F73</f>
        <v>694549</v>
      </c>
      <c r="D8" s="83">
        <f>B8/C8</f>
        <v>4.826484524489992E-2</v>
      </c>
      <c r="E8" s="82">
        <f>(D8-$L$5)/$L$4</f>
        <v>0.21566061324798891</v>
      </c>
      <c r="F8" s="82">
        <f>((E8)/(1000/15))*1000</f>
        <v>3.2349091987198335</v>
      </c>
      <c r="G8" s="82">
        <f>F6/15</f>
        <v>0.25520827105017108</v>
      </c>
      <c r="H8" s="81"/>
      <c r="I8" s="82">
        <f>I7+F8</f>
        <v>24.497038519369628</v>
      </c>
    </row>
    <row r="9" spans="1:12" x14ac:dyDescent="0.2">
      <c r="A9" s="81">
        <f>A8+15</f>
        <v>120</v>
      </c>
      <c r="B9" s="79">
        <f>'[4]100% bubbler 10 min exchange'!F82</f>
        <v>33619.199999999997</v>
      </c>
      <c r="C9" s="79">
        <f>'[4]100% bubbler 10 min exchange'!F81</f>
        <v>692536</v>
      </c>
      <c r="D9" s="83">
        <f>B9/C9</f>
        <v>4.8545057585454035E-2</v>
      </c>
      <c r="E9" s="82">
        <f>(D9-$L$5)/$L$4</f>
        <v>0.21691267911284198</v>
      </c>
      <c r="F9" s="82">
        <f>((E9)/(1000/15))*1000</f>
        <v>3.2536901866926295</v>
      </c>
      <c r="G9" s="82">
        <f>F7/15</f>
        <v>0.21715807137341708</v>
      </c>
      <c r="H9" s="79"/>
      <c r="I9" s="82">
        <f>I8+F9</f>
        <v>27.750728706062258</v>
      </c>
    </row>
    <row r="10" spans="1:12" x14ac:dyDescent="0.2">
      <c r="A10" s="81">
        <f>A9+15</f>
        <v>135</v>
      </c>
      <c r="B10" s="79">
        <f>'[4]100% bubbler 10 min exchange'!F90</f>
        <v>33515.5</v>
      </c>
      <c r="C10" s="79">
        <f>'[4]100% bubbler 10 min exchange'!F89</f>
        <v>683643</v>
      </c>
      <c r="D10" s="83">
        <f>B10/C10</f>
        <v>4.9024856540621345E-2</v>
      </c>
      <c r="E10" s="82">
        <f>(D10-$L$5)/$L$4</f>
        <v>0.21905655290715526</v>
      </c>
      <c r="F10" s="82">
        <f>((E10)/(1000/15))*1000</f>
        <v>3.2858482936073288</v>
      </c>
      <c r="G10" s="82">
        <f>F8/15</f>
        <v>0.21566061324798891</v>
      </c>
      <c r="H10" s="79"/>
      <c r="I10" s="82">
        <f>I9+F10</f>
        <v>31.036576999669588</v>
      </c>
      <c r="K10" s="15"/>
    </row>
    <row r="11" spans="1:12" x14ac:dyDescent="0.2">
      <c r="A11" s="81">
        <f>A10+15</f>
        <v>150</v>
      </c>
      <c r="B11" s="86">
        <f>'[4]100% bubbler 10 min exchange'!F98</f>
        <v>22098.3</v>
      </c>
      <c r="C11" s="85">
        <f>'[4]100% bubbler 10 min exchange'!F97</f>
        <v>702228</v>
      </c>
      <c r="D11" s="83">
        <f>B11/C11</f>
        <v>3.1468839180437122E-2</v>
      </c>
      <c r="E11" s="82">
        <f>(D11-$L$5)/$L$4</f>
        <v>0.14061143512259661</v>
      </c>
      <c r="F11" s="82">
        <f>((E11)/(1000/15))*1000</f>
        <v>2.1091715268389488</v>
      </c>
      <c r="G11" s="82">
        <f>F9/15</f>
        <v>0.21691267911284198</v>
      </c>
      <c r="H11" s="79"/>
      <c r="I11" s="82">
        <f>I10+F11</f>
        <v>33.145748526508534</v>
      </c>
      <c r="K11" s="15"/>
    </row>
    <row r="12" spans="1:12" x14ac:dyDescent="0.2">
      <c r="A12" s="81">
        <f>A11+15</f>
        <v>165</v>
      </c>
      <c r="B12" s="84">
        <f>'[4]100% bubbler 10 min exchange'!F106</f>
        <v>24551.399999999998</v>
      </c>
      <c r="C12" s="79">
        <f>'[4]100% bubbler 10 min exchange'!F105</f>
        <v>690214</v>
      </c>
      <c r="D12" s="83">
        <f>B12/C12</f>
        <v>3.5570707056072459E-2</v>
      </c>
      <c r="E12" s="82">
        <f>(D12-$L$5)/$L$4</f>
        <v>0.1589397098126562</v>
      </c>
      <c r="F12" s="82">
        <f>((E12)/(1000/15))*1000</f>
        <v>2.3840956471898429</v>
      </c>
      <c r="G12" s="82">
        <f>F10/15</f>
        <v>0.21905655290715526</v>
      </c>
      <c r="H12" s="79"/>
      <c r="I12" s="82">
        <f>I11+F12</f>
        <v>35.529844173698379</v>
      </c>
      <c r="K12" s="15"/>
    </row>
    <row r="13" spans="1:12" x14ac:dyDescent="0.2">
      <c r="A13" s="81">
        <f>A12+15</f>
        <v>180</v>
      </c>
      <c r="B13" s="79">
        <f>'[4]100% bubbler 10 min exchange'!F114</f>
        <v>32874.6</v>
      </c>
      <c r="C13" s="79">
        <f>'[4]100% bubbler 10 min exchange'!F113</f>
        <v>689574</v>
      </c>
      <c r="D13" s="83">
        <f>B13/C13</f>
        <v>4.7673781204047715E-2</v>
      </c>
      <c r="E13" s="82">
        <f>(D13-$L$5)/$L$4</f>
        <v>0.21301957642559299</v>
      </c>
      <c r="F13" s="82">
        <f>((E13)/(1000/15))*1000</f>
        <v>3.1952936463838948</v>
      </c>
      <c r="G13" s="82">
        <f>F11/15</f>
        <v>0.14061143512259658</v>
      </c>
      <c r="H13" s="79"/>
      <c r="I13" s="82">
        <f>I12+F13</f>
        <v>38.725137820082274</v>
      </c>
      <c r="K13" s="15"/>
    </row>
    <row r="14" spans="1:12" x14ac:dyDescent="0.2">
      <c r="A14" s="81">
        <f>A13+15</f>
        <v>195</v>
      </c>
      <c r="B14" s="79">
        <f>'[4]100% bubbler 10 min exchange'!F121</f>
        <v>25250.1</v>
      </c>
      <c r="C14" s="79">
        <f>'[4]100% bubbler 10 min exchange'!F120</f>
        <v>697156</v>
      </c>
      <c r="D14" s="83">
        <f>B14/C14</f>
        <v>3.6218722925715333E-2</v>
      </c>
      <c r="E14" s="82">
        <f>(D14-$L$5)/$L$4</f>
        <v>0.16183522308183795</v>
      </c>
      <c r="F14" s="82">
        <f>((E14)/(1000/15))*1000</f>
        <v>2.427528346227569</v>
      </c>
      <c r="G14" s="82">
        <f>F12/15</f>
        <v>0.1589397098126562</v>
      </c>
      <c r="H14" s="79"/>
      <c r="I14" s="82">
        <f>I13+F14</f>
        <v>41.152666166309842</v>
      </c>
      <c r="K14" s="15"/>
    </row>
    <row r="15" spans="1:12" x14ac:dyDescent="0.2">
      <c r="A15" s="81">
        <f>A14+15</f>
        <v>210</v>
      </c>
      <c r="B15" s="79">
        <f>'[4]100% bubbler 10 min exchange'!F130</f>
        <v>15747.1</v>
      </c>
      <c r="C15" s="79">
        <f>'[4]100% bubbler 10 min exchange'!F129</f>
        <v>691977</v>
      </c>
      <c r="D15" s="83">
        <f>B15/C15</f>
        <v>2.2756681219173472E-2</v>
      </c>
      <c r="E15" s="82">
        <f>(D15-$L$5)/$L$4</f>
        <v>0.10168311536717368</v>
      </c>
      <c r="F15" s="82">
        <f>((E15)/(1000/15))*1000</f>
        <v>1.5252467305076052</v>
      </c>
      <c r="G15" s="82">
        <f>F13/15</f>
        <v>0.21301957642559299</v>
      </c>
      <c r="H15" s="79"/>
      <c r="I15" s="82">
        <f>I14+F15</f>
        <v>42.677912896817446</v>
      </c>
    </row>
    <row r="16" spans="1:12" x14ac:dyDescent="0.2">
      <c r="A16" s="81">
        <f>A15+15</f>
        <v>225</v>
      </c>
      <c r="B16" s="79">
        <f>'[4]100% bubbler 10 min exchange'!F138</f>
        <v>34052.699999999997</v>
      </c>
      <c r="C16" s="79">
        <f>'[4]100% bubbler 10 min exchange'!F137</f>
        <v>695131</v>
      </c>
      <c r="D16" s="83">
        <f>B16/C16</f>
        <v>4.8987457040471506E-2</v>
      </c>
      <c r="E16" s="82">
        <f>(D16-$L$5)/$L$4</f>
        <v>0.21888944164643212</v>
      </c>
      <c r="F16" s="82">
        <f>((E16)/(1000/15))*1000</f>
        <v>3.2833416246964817</v>
      </c>
      <c r="G16" s="82">
        <f>F14/15</f>
        <v>0.16183522308183793</v>
      </c>
      <c r="H16" s="79"/>
      <c r="I16" s="82">
        <f>I15+F16</f>
        <v>45.961254521513929</v>
      </c>
    </row>
    <row r="17" spans="1:9" x14ac:dyDescent="0.2">
      <c r="A17" s="81">
        <f>A16+15</f>
        <v>240</v>
      </c>
      <c r="B17" s="79">
        <f>'[4]100% bubbler 10 min exchange'!F146</f>
        <v>13550.699999999999</v>
      </c>
      <c r="C17" s="79">
        <f>'[4]100% bubbler 10 min exchange'!F145</f>
        <v>690189</v>
      </c>
      <c r="D17" s="83">
        <f>B17/C17</f>
        <v>1.9633317830333428E-2</v>
      </c>
      <c r="E17" s="82">
        <f>(D17-$L$5)/$L$4</f>
        <v>8.7727068053321838E-2</v>
      </c>
      <c r="F17" s="82">
        <f>((E17)/(1000/15))*1000</f>
        <v>1.3159060207998274</v>
      </c>
      <c r="G17" s="82">
        <f>F15/15</f>
        <v>0.10168311536717368</v>
      </c>
      <c r="H17" s="79"/>
      <c r="I17" s="82">
        <f>I16+F17</f>
        <v>47.277160542313759</v>
      </c>
    </row>
    <row r="18" spans="1:9" ht="16" customHeight="1" x14ac:dyDescent="0.2">
      <c r="A18" s="81">
        <f>A17+15</f>
        <v>255</v>
      </c>
      <c r="B18" s="79">
        <f>'[4]100% bubbler 10 min exchange'!F154</f>
        <v>37377.9</v>
      </c>
      <c r="C18" s="79">
        <f>'[4]100% bubbler 10 min exchange'!F153</f>
        <v>818802</v>
      </c>
      <c r="D18" s="83">
        <f>B18/C18</f>
        <v>4.5649497680757989E-2</v>
      </c>
      <c r="E18" s="82">
        <f>(D18-$L$5)/$L$4</f>
        <v>0.20397452046808753</v>
      </c>
      <c r="F18" s="82">
        <f>((E18)/(1000/15))*1000</f>
        <v>3.0596178070213127</v>
      </c>
      <c r="G18" s="82">
        <f>F16/15</f>
        <v>0.21888944164643212</v>
      </c>
      <c r="H18" s="79"/>
      <c r="I18" s="82">
        <f>I17+F18</f>
        <v>50.33677834933507</v>
      </c>
    </row>
    <row r="19" spans="1:9" x14ac:dyDescent="0.2">
      <c r="A19" s="81">
        <f>A18+15</f>
        <v>270</v>
      </c>
      <c r="B19" s="79">
        <f>'[4]100% bubbler 10 min exchange'!F162</f>
        <v>43426.5</v>
      </c>
      <c r="C19" s="79">
        <f>'[4]100% bubbler 10 min exchange'!F161</f>
        <v>832324</v>
      </c>
      <c r="D19" s="83">
        <f>B19/C19</f>
        <v>5.2174994353160545E-2</v>
      </c>
      <c r="E19" s="82">
        <f>(D19-$L$5)/$L$4</f>
        <v>0.2331322357156414</v>
      </c>
      <c r="F19" s="82">
        <f>((E19)/(1000/15))*1000</f>
        <v>3.4969835357346208</v>
      </c>
      <c r="G19" s="82">
        <f>F17/15</f>
        <v>8.7727068053321824E-2</v>
      </c>
      <c r="H19" s="79"/>
      <c r="I19" s="82">
        <f>I18+F19</f>
        <v>53.833761885069691</v>
      </c>
    </row>
    <row r="20" spans="1:9" x14ac:dyDescent="0.2">
      <c r="A20" s="81">
        <f>A19+15</f>
        <v>285</v>
      </c>
      <c r="B20" s="79">
        <f>'[4]100% bubbler 10 min exchange'!F170</f>
        <v>41758.799999999996</v>
      </c>
      <c r="C20" s="79">
        <f>'[4]100% bubbler 10 min exchange'!F169</f>
        <v>804170</v>
      </c>
      <c r="D20" s="83">
        <f>B20/C20</f>
        <v>5.192782620590173E-2</v>
      </c>
      <c r="E20" s="82">
        <f>(D20-$L$5)/$L$4</f>
        <v>0.23202782040170566</v>
      </c>
      <c r="F20" s="82">
        <f>((E20)/(1000/15))*1000</f>
        <v>3.4804173060255845</v>
      </c>
      <c r="G20" s="82">
        <f>F18/15</f>
        <v>0.20397452046808751</v>
      </c>
      <c r="H20" s="79"/>
      <c r="I20" s="82">
        <f>I19+F20</f>
        <v>57.314179191095278</v>
      </c>
    </row>
    <row r="21" spans="1:9" x14ac:dyDescent="0.2">
      <c r="A21" s="81">
        <f>A20+15</f>
        <v>300</v>
      </c>
      <c r="B21" s="79">
        <f>'[4]100% bubbler 10 min exchange'!F178</f>
        <v>41701</v>
      </c>
      <c r="C21" s="79">
        <f>'[4]100% bubbler 10 min exchange'!F177</f>
        <v>837377</v>
      </c>
      <c r="D21" s="83">
        <f>B21/C21</f>
        <v>4.9799552650717657E-2</v>
      </c>
      <c r="E21" s="82">
        <f>(D21-$L$5)/$L$4</f>
        <v>0.22251810835888139</v>
      </c>
      <c r="F21" s="82">
        <f>((E21)/(1000/15))*1000</f>
        <v>3.3377716253832208</v>
      </c>
      <c r="G21" s="82">
        <f>F19/15</f>
        <v>0.2331322357156414</v>
      </c>
      <c r="H21" s="79"/>
      <c r="I21" s="82">
        <f>I20+F21</f>
        <v>60.651950816478497</v>
      </c>
    </row>
    <row r="22" spans="1:9" x14ac:dyDescent="0.2">
      <c r="A22" s="81">
        <f>A21+15</f>
        <v>315</v>
      </c>
      <c r="B22" s="79">
        <f>'[4]100% bubbler 10 min exchange'!F185</f>
        <v>14463.6</v>
      </c>
      <c r="C22" s="79">
        <f>'[4]100% bubbler 10 min exchange'!F184</f>
        <v>759747</v>
      </c>
      <c r="D22" s="83">
        <f>B22/C22</f>
        <v>1.9037390078539305E-2</v>
      </c>
      <c r="E22" s="82">
        <f>(D22-$L$5)/$L$4</f>
        <v>8.5064298831721646E-2</v>
      </c>
      <c r="F22" s="82">
        <f>((E22)/(1000/15))*1000</f>
        <v>1.2759644824758245</v>
      </c>
      <c r="G22" s="82">
        <f>F20/15</f>
        <v>0.23202782040170564</v>
      </c>
      <c r="H22" s="79"/>
      <c r="I22" s="82">
        <f>I21+F22</f>
        <v>61.927915298954318</v>
      </c>
    </row>
    <row r="23" spans="1:9" x14ac:dyDescent="0.2">
      <c r="A23" s="81">
        <f>A22+15</f>
        <v>330</v>
      </c>
      <c r="B23" s="79">
        <f>'[4]100% bubbler 10 min exchange'!F194</f>
        <v>17341.7</v>
      </c>
      <c r="C23" s="79">
        <f>'[4]100% bubbler 10 min exchange'!F193</f>
        <v>839346</v>
      </c>
      <c r="D23" s="83">
        <f>B23/C23</f>
        <v>2.0660966990966777E-2</v>
      </c>
      <c r="E23" s="82">
        <f>(D23-$L$5)/$L$4</f>
        <v>9.2318887359100876E-2</v>
      </c>
      <c r="F23" s="82">
        <f>((E23)/(1000/15))*1000</f>
        <v>1.384783310386513</v>
      </c>
      <c r="G23" s="82">
        <f>F21/15</f>
        <v>0.22251810835888139</v>
      </c>
      <c r="H23" s="79"/>
      <c r="I23" s="82">
        <f>I22+F23</f>
        <v>63.312698609340828</v>
      </c>
    </row>
    <row r="24" spans="1:9" x14ac:dyDescent="0.2">
      <c r="A24" s="81">
        <f>A23+15</f>
        <v>345</v>
      </c>
      <c r="B24" s="79">
        <f>'[4]100% bubbler 10 min exchange'!F201</f>
        <v>34620.5</v>
      </c>
      <c r="C24" s="79">
        <f>'[4]100% bubbler 10 min exchange'!F200</f>
        <v>817975</v>
      </c>
      <c r="D24" s="83">
        <f>B24/C24</f>
        <v>4.2324643173691126E-2</v>
      </c>
      <c r="E24" s="82">
        <f>(D24-$L$5)/$L$4</f>
        <v>0.18911815537842327</v>
      </c>
      <c r="F24" s="82">
        <f>((E24)/(1000/15))*1000</f>
        <v>2.8367723306763488</v>
      </c>
      <c r="G24" s="82">
        <f>F22/15</f>
        <v>8.5064298831721633E-2</v>
      </c>
      <c r="H24" s="79"/>
      <c r="I24" s="82">
        <f>I23+F24</f>
        <v>66.149470940017181</v>
      </c>
    </row>
    <row r="25" spans="1:9" x14ac:dyDescent="0.2">
      <c r="A25" s="81">
        <f>A24+15</f>
        <v>360</v>
      </c>
      <c r="B25" s="79">
        <f>'[4]100% bubbler 10 min exchange'!F210</f>
        <v>40810.199999999997</v>
      </c>
      <c r="C25" s="79">
        <f>'[4]100% bubbler 10 min exchange'!F209</f>
        <v>843700</v>
      </c>
      <c r="D25" s="83">
        <f>B25/C25</f>
        <v>4.837051084508711E-2</v>
      </c>
      <c r="E25" s="82">
        <f>(D25-$L$5)/$L$4</f>
        <v>0.21613275623363321</v>
      </c>
      <c r="F25" s="82">
        <f>((E25)/(1000/15))*1000</f>
        <v>3.2419913435044978</v>
      </c>
      <c r="G25" s="82">
        <f>F23/15</f>
        <v>9.2318887359100862E-2</v>
      </c>
      <c r="H25" s="79"/>
      <c r="I25" s="82">
        <f>I24+F25</f>
        <v>69.391462283521676</v>
      </c>
    </row>
    <row r="26" spans="1:9" x14ac:dyDescent="0.2">
      <c r="A26" s="81">
        <f>A25+15</f>
        <v>375</v>
      </c>
      <c r="B26" s="79">
        <f>'[4]100% bubbler 10 min exchange'!F218</f>
        <v>37245.299999999996</v>
      </c>
      <c r="C26" s="79">
        <f>'[4]100% bubbler 10 min exchange'!F217</f>
        <v>755814</v>
      </c>
      <c r="D26" s="83">
        <f>B26/C26</f>
        <v>4.9278393890560372E-2</v>
      </c>
      <c r="E26" s="82">
        <f>(D26-$L$5)/$L$4</f>
        <v>0.22018942757176216</v>
      </c>
      <c r="F26" s="82">
        <f>((E26)/(1000/15))*1000</f>
        <v>3.3028414135764321</v>
      </c>
      <c r="G26" s="82">
        <f>F24/15</f>
        <v>0.18911815537842325</v>
      </c>
      <c r="H26" s="79"/>
      <c r="I26" s="82">
        <f>I25+F26</f>
        <v>72.694303697098107</v>
      </c>
    </row>
    <row r="27" spans="1:9" x14ac:dyDescent="0.2">
      <c r="A27" s="81">
        <f>A26+15</f>
        <v>390</v>
      </c>
      <c r="B27" s="79">
        <f>'[4]100% bubbler 10 min exchange'!F226</f>
        <v>44193.2</v>
      </c>
      <c r="C27" s="79">
        <f>'[4]100% bubbler 10 min exchange'!F225</f>
        <v>861223</v>
      </c>
      <c r="D27" s="83">
        <f>B27/C27</f>
        <v>5.1314467913653024E-2</v>
      </c>
      <c r="E27" s="82">
        <f>(D27-$L$5)/$L$4</f>
        <v>0.22928716672767213</v>
      </c>
      <c r="F27" s="82">
        <f>((E27)/(1000/15))*1000</f>
        <v>3.4393075009150818</v>
      </c>
      <c r="G27" s="82">
        <f>F25/15</f>
        <v>0.21613275623363318</v>
      </c>
      <c r="H27" s="79"/>
      <c r="I27" s="82">
        <f>I26+F27</f>
        <v>76.133611198013185</v>
      </c>
    </row>
    <row r="28" spans="1:9" x14ac:dyDescent="0.2">
      <c r="A28" s="81">
        <f>A27+15</f>
        <v>405</v>
      </c>
      <c r="B28" s="79">
        <f>'[4]100% bubbler 10 min exchange'!F235</f>
        <v>43377.2</v>
      </c>
      <c r="C28" s="79">
        <f>'[4]100% bubbler 10 min exchange'!F234</f>
        <v>843815</v>
      </c>
      <c r="D28" s="83">
        <f>B28/C28</f>
        <v>5.1406054644679219E-2</v>
      </c>
      <c r="E28" s="82">
        <f>(D28-$L$5)/$L$4</f>
        <v>0.22969640145075612</v>
      </c>
      <c r="F28" s="82">
        <f>((E28)/(1000/15))*1000</f>
        <v>3.4454460217613416</v>
      </c>
      <c r="G28" s="82">
        <f>F26/15</f>
        <v>0.22018942757176213</v>
      </c>
      <c r="H28" s="79"/>
      <c r="I28" s="82">
        <f>I27+F28</f>
        <v>79.579057219774526</v>
      </c>
    </row>
    <row r="29" spans="1:9" x14ac:dyDescent="0.2">
      <c r="A29" s="81">
        <f>A28+15</f>
        <v>420</v>
      </c>
      <c r="B29" s="79">
        <f>'[4]100% bubbler 10 min exchange'!F243</f>
        <v>42182.1</v>
      </c>
      <c r="C29" s="79">
        <f>'[4]100% bubbler 10 min exchange'!F242</f>
        <v>835043</v>
      </c>
      <c r="D29" s="83">
        <f>B29/C29</f>
        <v>5.0514883664673556E-2</v>
      </c>
      <c r="E29" s="82">
        <f>(D29-$L$5)/$L$4</f>
        <v>0.22571440422106145</v>
      </c>
      <c r="F29" s="82">
        <f>((E29)/(1000/15))*1000</f>
        <v>3.3857160633159213</v>
      </c>
      <c r="G29" s="82">
        <f>F27/15</f>
        <v>0.2292871667276721</v>
      </c>
      <c r="H29" s="79"/>
      <c r="I29" s="82">
        <f>I28+F29</f>
        <v>82.964773283090452</v>
      </c>
    </row>
    <row r="30" spans="1:9" x14ac:dyDescent="0.2">
      <c r="A30" s="81">
        <f>A29+15</f>
        <v>435</v>
      </c>
      <c r="B30" s="79">
        <f>'[4]100% bubbler 10 min exchange'!F251</f>
        <v>23828.899999999998</v>
      </c>
      <c r="C30" s="79">
        <f>'[4]100% bubbler 10 min exchange'!F250</f>
        <v>837515</v>
      </c>
      <c r="D30" s="83">
        <f>B30/C30</f>
        <v>2.8451908324030016E-2</v>
      </c>
      <c r="E30" s="82">
        <f>(D30-$L$5)/$L$4</f>
        <v>0.1271309576587579</v>
      </c>
      <c r="F30" s="82">
        <f>((E30)/(1000/15))*1000</f>
        <v>1.9069643648813683</v>
      </c>
      <c r="G30" s="82">
        <f>F28/15</f>
        <v>0.22969640145075612</v>
      </c>
      <c r="H30" s="79"/>
      <c r="I30" s="82">
        <f>I29+F30</f>
        <v>84.871737647971827</v>
      </c>
    </row>
    <row r="31" spans="1:9" x14ac:dyDescent="0.2">
      <c r="A31" s="81">
        <f>A30+15</f>
        <v>450</v>
      </c>
      <c r="B31" s="79">
        <f>'[4]100% bubbler 10 min exchange'!F259</f>
        <v>34503.199999999997</v>
      </c>
      <c r="C31" s="79">
        <f>'[4]100% bubbler 10 min exchange'!F258</f>
        <v>727415</v>
      </c>
      <c r="D31" s="83">
        <f>B31/C31</f>
        <v>4.7432620993518138E-2</v>
      </c>
      <c r="E31" s="82">
        <f>(D31-$L$5)/$L$4</f>
        <v>0.2119420062266226</v>
      </c>
      <c r="F31" s="82">
        <f>((E31)/(1000/15))*1000</f>
        <v>3.1791300933993387</v>
      </c>
      <c r="G31" s="82">
        <f>F29/15</f>
        <v>0.22571440422106143</v>
      </c>
      <c r="H31" s="79"/>
      <c r="I31" s="82">
        <f>I30+F31</f>
        <v>88.050867741371164</v>
      </c>
    </row>
    <row r="32" spans="1:9" x14ac:dyDescent="0.2">
      <c r="A32" s="81">
        <f>A31+15</f>
        <v>465</v>
      </c>
      <c r="B32" s="79">
        <f>'[4]100% bubbler 10 min exchange'!F266</f>
        <v>32670.6</v>
      </c>
      <c r="C32" s="79">
        <f>'[4]100% bubbler 10 min exchange'!F265</f>
        <v>695433</v>
      </c>
      <c r="D32" s="83">
        <f>B32/C32</f>
        <v>4.6978788754632003E-2</v>
      </c>
      <c r="E32" s="82">
        <f>(D32-$L$5)/$L$4</f>
        <v>0.20991415886788206</v>
      </c>
      <c r="F32" s="82">
        <f>((E32)/(1000/15))*1000</f>
        <v>3.1487123830182306</v>
      </c>
      <c r="G32" s="82">
        <f>F30/15</f>
        <v>0.1271309576587579</v>
      </c>
      <c r="H32" s="79"/>
      <c r="I32" s="82">
        <f>I31+F32</f>
        <v>91.199580124389399</v>
      </c>
    </row>
    <row r="33" spans="1:10" x14ac:dyDescent="0.2">
      <c r="A33" s="81">
        <f>A32+15</f>
        <v>480</v>
      </c>
      <c r="B33" s="79">
        <f>'[4]100% bubbler 10 min exchange'!F274</f>
        <v>32269.399999999998</v>
      </c>
      <c r="C33" s="79">
        <f>'[4]100% bubbler 10 min exchange'!F273</f>
        <v>683209</v>
      </c>
      <c r="D33" s="83">
        <f>B33/C33</f>
        <v>4.7232106134433238E-2</v>
      </c>
      <c r="E33" s="82">
        <f>(D33-$L$5)/$L$4</f>
        <v>0.21104605064536747</v>
      </c>
      <c r="F33" s="82">
        <f>((E33)/(1000/15))*1000</f>
        <v>3.1656907596805119</v>
      </c>
      <c r="G33" s="82">
        <f>F31/15</f>
        <v>0.21194200622662257</v>
      </c>
      <c r="H33" s="79"/>
      <c r="I33" s="82">
        <f>I32+F33</f>
        <v>94.365270884069915</v>
      </c>
    </row>
    <row r="34" spans="1:10" x14ac:dyDescent="0.2">
      <c r="A34" s="81">
        <f>A33+15</f>
        <v>495</v>
      </c>
      <c r="B34" s="79">
        <f>'[4]100% bubbler 10 min exchange'!F282</f>
        <v>25812.799999999999</v>
      </c>
      <c r="C34" s="79">
        <f>'[4]100% bubbler 10 min exchange'!F281</f>
        <v>800175</v>
      </c>
      <c r="D34" s="83">
        <f>B34/C34</f>
        <v>3.2258943356140844E-2</v>
      </c>
      <c r="E34" s="82">
        <f>(D34-$L$5)/$L$4</f>
        <v>0.14414183805246134</v>
      </c>
      <c r="F34" s="82">
        <f>((E34)/(1000/15))*1000</f>
        <v>2.1621275707869199</v>
      </c>
      <c r="G34" s="82">
        <f>F32/15</f>
        <v>0.20991415886788203</v>
      </c>
      <c r="H34" s="79"/>
      <c r="I34" s="82">
        <f>I33+F34</f>
        <v>96.527398454856836</v>
      </c>
      <c r="J34" s="15"/>
    </row>
    <row r="35" spans="1:10" x14ac:dyDescent="0.2">
      <c r="A35" s="81">
        <f>A34+15</f>
        <v>510</v>
      </c>
      <c r="B35" s="79">
        <f>'[4]100% bubbler 10 min exchange'!F290</f>
        <v>24153.599999999999</v>
      </c>
      <c r="C35" s="79">
        <f>'[4]100% bubbler 10 min exchange'!F289</f>
        <v>715470</v>
      </c>
      <c r="D35" s="83">
        <f>B35/C35</f>
        <v>3.3759067466141136E-2</v>
      </c>
      <c r="E35" s="82">
        <f>(D35-$L$5)/$L$4</f>
        <v>0.15084480547873608</v>
      </c>
      <c r="F35" s="82">
        <f>((E35)/(1000/15))*1000</f>
        <v>2.2626720821810409</v>
      </c>
      <c r="G35" s="82">
        <f>F33/15</f>
        <v>0.21104605064536747</v>
      </c>
      <c r="H35" s="79"/>
      <c r="I35" s="82">
        <f>I34+F35</f>
        <v>98.790070537037877</v>
      </c>
      <c r="J35" s="15"/>
    </row>
    <row r="36" spans="1:10" x14ac:dyDescent="0.2">
      <c r="A36" s="81">
        <f>A35+15</f>
        <v>525</v>
      </c>
      <c r="B36" s="79">
        <f>'[4]100% bubbler 10 min exchange'!F298</f>
        <v>27951.399999999998</v>
      </c>
      <c r="C36" s="79">
        <f>'[4]100% bubbler 10 min exchange'!F297</f>
        <v>827776</v>
      </c>
      <c r="D36" s="83">
        <f>B36/C36</f>
        <v>3.3766864465749183E-2</v>
      </c>
      <c r="E36" s="82">
        <f>(D36-$L$5)/$L$4</f>
        <v>0.15087964461907588</v>
      </c>
      <c r="F36" s="82">
        <f>((E36)/(1000/15))*1000</f>
        <v>2.263194669286138</v>
      </c>
      <c r="G36" s="82">
        <f>F34/15</f>
        <v>0.14414183805246134</v>
      </c>
      <c r="H36" s="79"/>
      <c r="I36" s="82">
        <f>I35+F36</f>
        <v>101.05326520632401</v>
      </c>
      <c r="J36" s="15"/>
    </row>
    <row r="37" spans="1:10" x14ac:dyDescent="0.2">
      <c r="A37" s="81">
        <f>A36+15</f>
        <v>540</v>
      </c>
      <c r="B37" s="79">
        <f>'[4]100% bubbler 10 min exchange'!F307</f>
        <v>21523.7</v>
      </c>
      <c r="C37" s="79">
        <f>'[4]100% bubbler 10 min exchange'!F306</f>
        <v>698404</v>
      </c>
      <c r="D37" s="83">
        <f>B37/C37</f>
        <v>3.0818408829273603E-2</v>
      </c>
      <c r="E37" s="82">
        <f>(D37-$L$5)/$L$4</f>
        <v>0.13770513328540485</v>
      </c>
      <c r="F37" s="82">
        <f>((E37)/(1000/15))*1000</f>
        <v>2.0655769992810722</v>
      </c>
      <c r="G37" s="82">
        <f>F35/15</f>
        <v>0.15084480547873605</v>
      </c>
      <c r="H37" s="79"/>
      <c r="I37" s="82">
        <f>I36+F37</f>
        <v>103.11884220560509</v>
      </c>
      <c r="J37" s="15"/>
    </row>
    <row r="38" spans="1:10" x14ac:dyDescent="0.2">
      <c r="A38" s="81">
        <f>A37+15</f>
        <v>555</v>
      </c>
      <c r="B38" s="79">
        <f>'[4]100% bubbler 10 min exchange'!F315</f>
        <v>15891.6</v>
      </c>
      <c r="C38" s="79">
        <f>'[4]100% bubbler 10 min exchange'!F314</f>
        <v>811699</v>
      </c>
      <c r="D38" s="83">
        <f>B38/C38</f>
        <v>1.9578193394349384E-2</v>
      </c>
      <c r="E38" s="82">
        <f>(D38-$L$5)/$L$4</f>
        <v>8.7480756900578119E-2</v>
      </c>
      <c r="F38" s="82">
        <f>((E38)/(1000/15))*1000</f>
        <v>1.3122113535086717</v>
      </c>
      <c r="G38" s="82">
        <f>F36/15</f>
        <v>0.15087964461907585</v>
      </c>
      <c r="H38" s="79"/>
      <c r="I38" s="82">
        <f>I37+F38</f>
        <v>104.43105355911376</v>
      </c>
      <c r="J38" s="15"/>
    </row>
    <row r="39" spans="1:10" x14ac:dyDescent="0.2">
      <c r="A39" s="81">
        <f>A38+15</f>
        <v>570</v>
      </c>
      <c r="B39" s="79">
        <f>'[4]100% bubbler 10 min exchange'!F322</f>
        <v>26936.5</v>
      </c>
      <c r="C39" s="79">
        <f>'[4]100% bubbler 10 min exchange'!F321</f>
        <v>646347</v>
      </c>
      <c r="D39" s="83">
        <f>B39/C39</f>
        <v>4.1674982633167636E-2</v>
      </c>
      <c r="E39" s="82">
        <f>(D39-$L$5)/$L$4</f>
        <v>0.18621529326705824</v>
      </c>
      <c r="F39" s="82">
        <f>((E39)/(1000/15))*1000</f>
        <v>2.7932293990058734</v>
      </c>
      <c r="G39" s="82">
        <f>F37/15</f>
        <v>0.13770513328540482</v>
      </c>
      <c r="H39" s="79"/>
      <c r="I39" s="82">
        <f>I38+F39</f>
        <v>107.22428295811963</v>
      </c>
      <c r="J39" s="15"/>
    </row>
    <row r="40" spans="1:10" x14ac:dyDescent="0.2">
      <c r="A40" s="81">
        <f>A39+15</f>
        <v>585</v>
      </c>
      <c r="B40" s="79">
        <f>'[4]100% bubbler 10 min exchange'!F331</f>
        <v>27342.799999999999</v>
      </c>
      <c r="C40" s="79">
        <f>'[4]100% bubbler 10 min exchange'!F330</f>
        <v>667368</v>
      </c>
      <c r="D40" s="83">
        <f>B40/C40</f>
        <v>4.097109840447849E-2</v>
      </c>
      <c r="E40" s="82">
        <f>(D40-$L$5)/$L$4</f>
        <v>0.18307014479212907</v>
      </c>
      <c r="F40" s="82">
        <f>((E40)/(1000/15))*1000</f>
        <v>2.746052171881936</v>
      </c>
      <c r="G40" s="82">
        <f>F38/15</f>
        <v>8.7480756900578119E-2</v>
      </c>
      <c r="H40" s="79"/>
      <c r="I40" s="82">
        <f>I39+F40</f>
        <v>109.97033513000157</v>
      </c>
      <c r="J40" s="15"/>
    </row>
    <row r="41" spans="1:10" x14ac:dyDescent="0.2">
      <c r="A41" s="81">
        <f>A40+15</f>
        <v>600</v>
      </c>
      <c r="B41" s="79">
        <f>'[4]100% bubbler 10 min exchange'!F338</f>
        <v>30509.899999999998</v>
      </c>
      <c r="C41" s="79">
        <f>'[4]100% bubbler 10 min exchange'!F337</f>
        <v>666662</v>
      </c>
      <c r="D41" s="83">
        <f>B41/C41</f>
        <v>4.5765170356192493E-2</v>
      </c>
      <c r="E41" s="82">
        <f>(D41-$L$5)/$L$4</f>
        <v>0.2044913778203418</v>
      </c>
      <c r="F41" s="82">
        <f>((E41)/(1000/15))*1000</f>
        <v>3.0673706673051266</v>
      </c>
      <c r="G41" s="82">
        <f>F39/15</f>
        <v>0.18621529326705824</v>
      </c>
      <c r="H41" s="79"/>
      <c r="I41" s="82">
        <f>I40+F41</f>
        <v>113.0377057973067</v>
      </c>
      <c r="J41" s="15"/>
    </row>
    <row r="42" spans="1:10" x14ac:dyDescent="0.2">
      <c r="A42" s="81">
        <f>A41+15</f>
        <v>615</v>
      </c>
      <c r="B42" s="79">
        <f>'[4]100% bubbler 10 min exchange'!F346</f>
        <v>29282.5</v>
      </c>
      <c r="C42" s="79">
        <f>'[4]100% bubbler 10 min exchange'!F345</f>
        <v>649906</v>
      </c>
      <c r="D42" s="83">
        <f>B42/C42</f>
        <v>4.5056515865371301E-2</v>
      </c>
      <c r="E42" s="82">
        <f>(D42-$L$5)/$L$4</f>
        <v>0.20132491450121226</v>
      </c>
      <c r="F42" s="82">
        <f>((E42)/(1000/15))*1000</f>
        <v>3.0198737175181836</v>
      </c>
      <c r="G42" s="82">
        <f>F40/15</f>
        <v>0.18307014479212907</v>
      </c>
      <c r="H42" s="79"/>
      <c r="I42" s="82">
        <f>I41+F42</f>
        <v>116.05757951482488</v>
      </c>
      <c r="J42" s="15"/>
    </row>
    <row r="43" spans="1:10" x14ac:dyDescent="0.2">
      <c r="A43" s="81">
        <f>A42+15</f>
        <v>630</v>
      </c>
      <c r="B43" s="79">
        <f>'[4]100% bubbler 10 min exchange'!F354</f>
        <v>26571</v>
      </c>
      <c r="C43" s="79">
        <f>'[4]100% bubbler 10 min exchange'!F353</f>
        <v>661537</v>
      </c>
      <c r="D43" s="83">
        <f>B43/C43</f>
        <v>4.0165553854130606E-2</v>
      </c>
      <c r="E43" s="82">
        <f>(D43-$L$5)/$L$4</f>
        <v>0.17947075001845669</v>
      </c>
      <c r="F43" s="82">
        <f>((E43)/(1000/15))*1000</f>
        <v>2.6920612502768506</v>
      </c>
      <c r="G43" s="82">
        <f>F41/15</f>
        <v>0.20449137782034177</v>
      </c>
      <c r="H43" s="79"/>
      <c r="I43" s="82">
        <f>I42+F43</f>
        <v>118.74964076510173</v>
      </c>
      <c r="J43" s="15"/>
    </row>
    <row r="44" spans="1:10" x14ac:dyDescent="0.2">
      <c r="A44" s="81">
        <f>A43+15</f>
        <v>645</v>
      </c>
      <c r="B44" s="79">
        <f>'[4]100% bubbler 10 min exchange'!F362</f>
        <v>27898.7</v>
      </c>
      <c r="C44" s="79">
        <f>'[4]100% bubbler 10 min exchange'!F361</f>
        <v>656771</v>
      </c>
      <c r="D44" s="83">
        <f>B44/C44</f>
        <v>4.2478580814317317E-2</v>
      </c>
      <c r="E44" s="82">
        <f>(D44-$L$5)/$L$4</f>
        <v>0.18980599112742322</v>
      </c>
      <c r="F44" s="82">
        <f>((E44)/(1000/15))*1000</f>
        <v>2.847089866911348</v>
      </c>
      <c r="G44" s="82">
        <f>F42/15</f>
        <v>0.20132491450121223</v>
      </c>
      <c r="H44" s="79"/>
      <c r="I44" s="82">
        <f>I43+F44</f>
        <v>121.59673063201308</v>
      </c>
      <c r="J44" s="15"/>
    </row>
    <row r="45" spans="1:10" x14ac:dyDescent="0.2">
      <c r="A45" s="81">
        <f>A44+15</f>
        <v>660</v>
      </c>
      <c r="B45" s="79">
        <f>'[4]100% bubbler 10 min exchange'!F370</f>
        <v>19577.2</v>
      </c>
      <c r="C45" s="79">
        <f>'[4]100% bubbler 10 min exchange'!F369</f>
        <v>662762</v>
      </c>
      <c r="D45" s="83">
        <f>B45/C45</f>
        <v>2.9538808803160111E-2</v>
      </c>
      <c r="E45" s="82">
        <f>(D45-$L$5)/$L$4</f>
        <v>0.1319875281642543</v>
      </c>
      <c r="F45" s="82">
        <f>((E45)/(1000/15))*1000</f>
        <v>1.9798129224638141</v>
      </c>
      <c r="G45" s="82">
        <f>F43/15</f>
        <v>0.17947075001845672</v>
      </c>
      <c r="H45" s="79"/>
      <c r="I45" s="82">
        <f>I44+F45</f>
        <v>123.57654355447688</v>
      </c>
      <c r="J45" s="15"/>
    </row>
    <row r="46" spans="1:10" x14ac:dyDescent="0.2">
      <c r="A46" s="81">
        <f>A45+15</f>
        <v>675</v>
      </c>
      <c r="B46" s="79">
        <f>'[4]100% bubbler 10 min exchange'!F379</f>
        <v>20388.099999999999</v>
      </c>
      <c r="C46" s="79">
        <f>'[4]100% bubbler 10 min exchange'!F378</f>
        <v>662695</v>
      </c>
      <c r="D46" s="83">
        <f>B46/C46</f>
        <v>3.0765435079486037E-2</v>
      </c>
      <c r="E46" s="82">
        <f>(D46-$L$5)/$L$4</f>
        <v>0.13746843199055422</v>
      </c>
      <c r="F46" s="82">
        <f>((E46)/(1000/15))*1000</f>
        <v>2.062026479858313</v>
      </c>
      <c r="G46" s="82">
        <f>F44/15</f>
        <v>0.18980599112742319</v>
      </c>
      <c r="H46" s="79"/>
      <c r="I46" s="82">
        <f>I45+F46</f>
        <v>125.6385700343352</v>
      </c>
      <c r="J46" s="15"/>
    </row>
    <row r="47" spans="1:10" x14ac:dyDescent="0.2">
      <c r="A47" s="81">
        <f>A46+15</f>
        <v>690</v>
      </c>
      <c r="B47" s="79">
        <f>'[4]100% bubbler 10 min exchange'!F387</f>
        <v>2578.9</v>
      </c>
      <c r="C47" s="79">
        <f>'[4]100% bubbler 10 min exchange'!F386</f>
        <v>645887</v>
      </c>
      <c r="D47" s="83">
        <f>B47/C47</f>
        <v>3.9928036947639448E-3</v>
      </c>
      <c r="E47" s="82">
        <f>(D47-$L$5)/$L$4</f>
        <v>1.7840945910473392E-2</v>
      </c>
      <c r="F47" s="82">
        <f>((E47)/(1000/15))*1000</f>
        <v>0.26761418865710085</v>
      </c>
      <c r="G47" s="82">
        <f>F45/15</f>
        <v>0.13198752816425427</v>
      </c>
      <c r="H47" s="79"/>
      <c r="I47" s="82">
        <f>I46+F47</f>
        <v>125.90618422299231</v>
      </c>
      <c r="J47" s="15"/>
    </row>
    <row r="48" spans="1:10" x14ac:dyDescent="0.2">
      <c r="A48" s="81">
        <f>A47+15</f>
        <v>705</v>
      </c>
      <c r="B48" s="79">
        <f>'[4]100% bubbler 10 min exchange'!F395</f>
        <v>3010.7</v>
      </c>
      <c r="C48" s="79">
        <f>'[4]100% bubbler 10 min exchange'!F394</f>
        <v>668209</v>
      </c>
      <c r="D48" s="83">
        <f>B48/C48</f>
        <v>4.5056262337083153E-3</v>
      </c>
      <c r="E48" s="82">
        <f>(D48-$L$5)/$L$4</f>
        <v>2.013237816670382E-2</v>
      </c>
      <c r="F48" s="82">
        <f>((E48)/(1000/15))*1000</f>
        <v>0.3019856725005573</v>
      </c>
      <c r="G48" s="82">
        <f>F46/15</f>
        <v>0.1374684319905542</v>
      </c>
      <c r="H48" s="79"/>
      <c r="I48" s="82">
        <f>I47+F48</f>
        <v>126.20816989549287</v>
      </c>
      <c r="J48" s="15"/>
    </row>
    <row r="49" spans="1:25" x14ac:dyDescent="0.2">
      <c r="A49" s="81"/>
      <c r="B49" s="79"/>
      <c r="C49" s="79"/>
      <c r="D49" s="79"/>
      <c r="E49" s="79"/>
      <c r="F49" s="79"/>
      <c r="G49" s="82">
        <f>F47/15</f>
        <v>1.7840945910473392E-2</v>
      </c>
      <c r="H49" s="79"/>
      <c r="I49" s="79"/>
      <c r="J49" s="15"/>
    </row>
    <row r="50" spans="1:25" x14ac:dyDescent="0.2">
      <c r="A50" s="79"/>
      <c r="B50" s="79"/>
      <c r="C50" s="79"/>
      <c r="D50" s="79"/>
      <c r="E50" s="79"/>
      <c r="F50" s="79"/>
      <c r="G50" s="82">
        <f>F48/15</f>
        <v>2.013237816670382E-2</v>
      </c>
      <c r="H50" s="79"/>
      <c r="I50" s="79"/>
      <c r="M50" s="15"/>
      <c r="N50" s="14"/>
      <c r="O50" s="13"/>
      <c r="P50" s="13"/>
    </row>
    <row r="51" spans="1:25" x14ac:dyDescent="0.2">
      <c r="I51" s="93"/>
      <c r="M51" s="15"/>
      <c r="N51" s="14"/>
      <c r="O51" s="13"/>
      <c r="P51" s="13"/>
    </row>
    <row r="52" spans="1:25" x14ac:dyDescent="0.2">
      <c r="M52" s="15"/>
      <c r="N52" s="14"/>
      <c r="O52" s="13"/>
      <c r="P52" s="13"/>
    </row>
    <row r="53" spans="1:25" x14ac:dyDescent="0.2">
      <c r="M53" s="15"/>
      <c r="N53" s="14"/>
      <c r="O53" s="13"/>
      <c r="P53" s="13"/>
    </row>
    <row r="54" spans="1:25" x14ac:dyDescent="0.2">
      <c r="A54" s="50" t="s">
        <v>2</v>
      </c>
      <c r="B54" s="48" t="s">
        <v>19</v>
      </c>
      <c r="C54" s="48" t="s">
        <v>18</v>
      </c>
      <c r="D54" s="48" t="s">
        <v>17</v>
      </c>
      <c r="E54" s="48" t="s">
        <v>10</v>
      </c>
      <c r="F54" s="48" t="s">
        <v>34</v>
      </c>
      <c r="G54" s="50" t="s">
        <v>33</v>
      </c>
      <c r="H54" s="50"/>
      <c r="I54" s="48" t="s">
        <v>30</v>
      </c>
      <c r="M54" s="15"/>
      <c r="N54" s="14"/>
      <c r="O54" s="13"/>
      <c r="P54" s="13"/>
    </row>
    <row r="55" spans="1:25" x14ac:dyDescent="0.2">
      <c r="A55" s="50">
        <f>'[5]Auswertung amino 80 AaeUPO'!A2</f>
        <v>15</v>
      </c>
      <c r="B55" s="50">
        <f>'[5]Auswertung amino 80 AaeUPO'!B2</f>
        <v>28299</v>
      </c>
      <c r="C55" s="50">
        <f>'[5]Auswertung amino 80 AaeUPO'!C2</f>
        <v>502293</v>
      </c>
      <c r="D55" s="51">
        <f>'[5]Auswertung amino 80 AaeUPO'!D2</f>
        <v>5.6339626472994848E-2</v>
      </c>
      <c r="E55" s="51">
        <f>'[5]Auswertung amino 80 AaeUPO'!E2</f>
        <v>0.19671657288056862</v>
      </c>
      <c r="F55" s="51">
        <f>'[5]Auswertung amino 80 AaeUPO'!F2</f>
        <v>2.9507485932085293</v>
      </c>
      <c r="G55" s="51">
        <f>F55/15</f>
        <v>0.19671657288056862</v>
      </c>
      <c r="H55" s="51"/>
      <c r="I55" s="51">
        <f>F55</f>
        <v>2.9507485932085293</v>
      </c>
    </row>
    <row r="56" spans="1:25" x14ac:dyDescent="0.2">
      <c r="A56" s="50">
        <f>'[5]Auswertung amino 80 AaeUPO'!A3</f>
        <v>30</v>
      </c>
      <c r="B56" s="50">
        <f>'[5]Auswertung amino 80 AaeUPO'!B3</f>
        <v>36601</v>
      </c>
      <c r="C56" s="50">
        <f>'[5]Auswertung amino 80 AaeUPO'!C3</f>
        <v>488363</v>
      </c>
      <c r="D56" s="51">
        <f>'[5]Auswertung amino 80 AaeUPO'!D3</f>
        <v>7.4946300190636889E-2</v>
      </c>
      <c r="E56" s="51">
        <f>'[5]Auswertung amino 80 AaeUPO'!E3</f>
        <v>0.26168400904551986</v>
      </c>
      <c r="F56" s="51">
        <f>'[5]Auswertung amino 80 AaeUPO'!F3</f>
        <v>3.9252601356827972</v>
      </c>
      <c r="G56" s="51">
        <f>F56/15</f>
        <v>0.26168400904551981</v>
      </c>
      <c r="H56" s="51"/>
      <c r="I56" s="51">
        <f>I55+F56</f>
        <v>6.8760087288913265</v>
      </c>
    </row>
    <row r="57" spans="1:25" x14ac:dyDescent="0.2">
      <c r="A57" s="50">
        <f>'[5]Auswertung amino 80 AaeUPO'!A4</f>
        <v>45</v>
      </c>
      <c r="B57" s="50">
        <f>'[5]Auswertung amino 80 AaeUPO'!B4</f>
        <v>34389</v>
      </c>
      <c r="C57" s="50">
        <f>'[5]Auswertung amino 80 AaeUPO'!C4</f>
        <v>487839</v>
      </c>
      <c r="D57" s="51">
        <f>'[5]Auswertung amino 80 AaeUPO'!D4</f>
        <v>7.0492519048292568E-2</v>
      </c>
      <c r="E57" s="51">
        <f>'[5]Auswertung amino 80 AaeUPO'!E4</f>
        <v>0.2461330972356584</v>
      </c>
      <c r="F57" s="51">
        <f>'[5]Auswertung amino 80 AaeUPO'!F4</f>
        <v>3.6919964585348759</v>
      </c>
      <c r="G57" s="51">
        <f>F57/15</f>
        <v>0.2461330972356584</v>
      </c>
      <c r="H57" s="51"/>
      <c r="I57" s="51">
        <f>I56+F57</f>
        <v>10.568005187426202</v>
      </c>
    </row>
    <row r="58" spans="1:25" x14ac:dyDescent="0.2">
      <c r="A58" s="50">
        <f>'[5]Auswertung amino 80 AaeUPO'!A5</f>
        <v>60</v>
      </c>
      <c r="B58" s="50">
        <f>'[5]Auswertung amino 80 AaeUPO'!B5</f>
        <v>35830</v>
      </c>
      <c r="C58" s="50">
        <f>'[5]Auswertung amino 80 AaeUPO'!C5</f>
        <v>485324</v>
      </c>
      <c r="D58" s="51">
        <f>'[5]Auswertung amino 80 AaeUPO'!D5</f>
        <v>7.382696919995714E-2</v>
      </c>
      <c r="E58" s="51">
        <f>'[5]Auswertung amino 80 AaeUPO'!E5</f>
        <v>0.25777573044677776</v>
      </c>
      <c r="F58" s="51">
        <f>'[5]Auswertung amino 80 AaeUPO'!F5</f>
        <v>3.8666359567016659</v>
      </c>
      <c r="G58" s="51">
        <f>F58/15</f>
        <v>0.25777573044677771</v>
      </c>
      <c r="H58" s="51"/>
      <c r="I58" s="51">
        <f>I57+F58</f>
        <v>14.434641144127868</v>
      </c>
    </row>
    <row r="59" spans="1:25" ht="15.75" customHeight="1" x14ac:dyDescent="0.2">
      <c r="A59" s="50">
        <f>'[5]Auswertung amino 80 AaeUPO'!A6</f>
        <v>75</v>
      </c>
      <c r="B59" s="50">
        <f>'[5]Auswertung amino 80 AaeUPO'!B6</f>
        <v>33951</v>
      </c>
      <c r="C59" s="50">
        <f>'[5]Auswertung amino 80 AaeUPO'!C6</f>
        <v>490664</v>
      </c>
      <c r="D59" s="51">
        <f>'[5]Auswertung amino 80 AaeUPO'!D6</f>
        <v>6.919399018472927E-2</v>
      </c>
      <c r="E59" s="51">
        <f>'[5]Auswertung amino 80 AaeUPO'!E6</f>
        <v>0.24159912773997652</v>
      </c>
      <c r="F59" s="51">
        <f>'[5]Auswertung amino 80 AaeUPO'!F6</f>
        <v>3.6239869160996476</v>
      </c>
      <c r="G59" s="51">
        <f>F59/15</f>
        <v>0.24159912773997652</v>
      </c>
      <c r="H59" s="51"/>
      <c r="I59" s="51">
        <f>I58+F59</f>
        <v>18.058628060227516</v>
      </c>
      <c r="W59" s="11"/>
      <c r="Y59" s="11"/>
    </row>
    <row r="60" spans="1:25" x14ac:dyDescent="0.2">
      <c r="A60" s="50">
        <f>'[5]Auswertung amino 80 AaeUPO'!A7</f>
        <v>90</v>
      </c>
      <c r="B60" s="50">
        <f>'[5]Auswertung amino 80 AaeUPO'!B7</f>
        <v>33524</v>
      </c>
      <c r="C60" s="50">
        <f>'[5]Auswertung amino 80 AaeUPO'!C7</f>
        <v>493967</v>
      </c>
      <c r="D60" s="51">
        <f>'[5]Auswertung amino 80 AaeUPO'!D7</f>
        <v>6.7866881795747486E-2</v>
      </c>
      <c r="E60" s="51">
        <f>'[5]Auswertung amino 80 AaeUPO'!E7</f>
        <v>0.23696536939855967</v>
      </c>
      <c r="F60" s="51">
        <f>'[5]Auswertung amino 80 AaeUPO'!F7</f>
        <v>3.5544805409783948</v>
      </c>
      <c r="G60" s="51">
        <f>F60/15</f>
        <v>0.23696536939855967</v>
      </c>
      <c r="H60" s="51"/>
      <c r="I60" s="51">
        <f>I59+F60</f>
        <v>21.613108601205912</v>
      </c>
      <c r="W60" s="11"/>
      <c r="Y60" s="11"/>
    </row>
    <row r="61" spans="1:25" x14ac:dyDescent="0.2">
      <c r="A61" s="50">
        <f>'[5]Auswertung amino 80 AaeUPO'!A8</f>
        <v>105</v>
      </c>
      <c r="B61" s="50">
        <f>'[5]Auswertung amino 80 AaeUPO'!B8</f>
        <v>30343</v>
      </c>
      <c r="C61" s="50">
        <f>'[5]Auswertung amino 80 AaeUPO'!C8</f>
        <v>491498</v>
      </c>
      <c r="D61" s="51">
        <f>'[5]Auswertung amino 80 AaeUPO'!D8</f>
        <v>6.1735754774180161E-2</v>
      </c>
      <c r="E61" s="51">
        <f>'[5]Auswertung amino 80 AaeUPO'!E8</f>
        <v>0.21555780298247265</v>
      </c>
      <c r="F61" s="51">
        <f>'[5]Auswertung amino 80 AaeUPO'!F8</f>
        <v>3.2333670447370895</v>
      </c>
      <c r="G61" s="51">
        <f>F61/15</f>
        <v>0.21555780298247262</v>
      </c>
      <c r="H61" s="51"/>
      <c r="I61" s="51">
        <f>I60+F61</f>
        <v>24.846475645943002</v>
      </c>
    </row>
    <row r="62" spans="1:25" x14ac:dyDescent="0.2">
      <c r="A62" s="50">
        <f>'[5]Auswertung amino 80 AaeUPO'!A9</f>
        <v>120</v>
      </c>
      <c r="B62" s="50">
        <f>'[5]Auswertung amino 80 AaeUPO'!B9</f>
        <v>31663</v>
      </c>
      <c r="C62" s="50">
        <f>'[5]Auswertung amino 80 AaeUPO'!C9</f>
        <v>493284</v>
      </c>
      <c r="D62" s="51">
        <f>'[5]Auswertung amino 80 AaeUPO'!D9</f>
        <v>6.4188175574314194E-2</v>
      </c>
      <c r="E62" s="51">
        <f>'[5]Auswertung amino 80 AaeUPO'!E9</f>
        <v>0.22412072477065012</v>
      </c>
      <c r="F62" s="51">
        <f>'[5]Auswertung amino 80 AaeUPO'!F9</f>
        <v>3.3618108715597517</v>
      </c>
      <c r="G62" s="51">
        <f>F62/15</f>
        <v>0.22412072477065012</v>
      </c>
      <c r="H62" s="51"/>
      <c r="I62" s="51">
        <f>I61+F62</f>
        <v>28.208286517502753</v>
      </c>
    </row>
    <row r="63" spans="1:25" x14ac:dyDescent="0.2">
      <c r="A63" s="50">
        <f>'[5]Auswertung amino 80 AaeUPO'!A10</f>
        <v>135</v>
      </c>
      <c r="B63" s="50">
        <f>'[5]Auswertung amino 80 AaeUPO'!B10</f>
        <v>32568</v>
      </c>
      <c r="C63" s="50">
        <f>'[5]Auswertung amino 80 AaeUPO'!C10</f>
        <v>499826</v>
      </c>
      <c r="D63" s="51">
        <f>'[5]Auswertung amino 80 AaeUPO'!D10</f>
        <v>6.5158675218976198E-2</v>
      </c>
      <c r="E63" s="51">
        <f>'[5]Auswertung amino 80 AaeUPO'!E10</f>
        <v>0.22750934084838059</v>
      </c>
      <c r="F63" s="51">
        <f>'[5]Auswertung amino 80 AaeUPO'!F10</f>
        <v>3.4126401127257089</v>
      </c>
      <c r="G63" s="51">
        <f>F63/15</f>
        <v>0.22750934084838059</v>
      </c>
      <c r="H63" s="51"/>
      <c r="I63" s="51">
        <f>I62+F63</f>
        <v>31.62092663022846</v>
      </c>
    </row>
    <row r="64" spans="1:25" x14ac:dyDescent="0.2">
      <c r="A64" s="50">
        <f>'[5]Auswertung amino 80 AaeUPO'!A11</f>
        <v>150</v>
      </c>
      <c r="B64" s="50">
        <f>'[5]Auswertung amino 80 AaeUPO'!B11</f>
        <v>28695</v>
      </c>
      <c r="C64" s="50">
        <f>'[5]Auswertung amino 80 AaeUPO'!C11</f>
        <v>484393</v>
      </c>
      <c r="D64" s="51">
        <f>'[5]Auswertung amino 80 AaeUPO'!D11</f>
        <v>5.9239088921598786E-2</v>
      </c>
      <c r="E64" s="51">
        <f>'[5]Auswertung amino 80 AaeUPO'!E11</f>
        <v>0.20684039427932538</v>
      </c>
      <c r="F64" s="51">
        <f>'[5]Auswertung amino 80 AaeUPO'!F11</f>
        <v>3.1026059141898803</v>
      </c>
      <c r="G64" s="51">
        <f>F64/15</f>
        <v>0.20684039427932535</v>
      </c>
      <c r="H64" s="51"/>
      <c r="I64" s="51">
        <f>I63+F64</f>
        <v>34.72353254441834</v>
      </c>
    </row>
    <row r="65" spans="1:26" x14ac:dyDescent="0.2">
      <c r="A65" s="50">
        <f>'[5]Auswertung amino 80 AaeUPO'!A12</f>
        <v>165</v>
      </c>
      <c r="B65" s="50">
        <f>'[5]Auswertung amino 80 AaeUPO'!B12</f>
        <v>42350</v>
      </c>
      <c r="C65" s="50">
        <f>'[5]Auswertung amino 80 AaeUPO'!C12</f>
        <v>768452</v>
      </c>
      <c r="D65" s="51">
        <f>'[5]Auswertung amino 80 AaeUPO'!D12</f>
        <v>5.5110794168015696E-2</v>
      </c>
      <c r="E65" s="51">
        <f>'[5]Auswertung amino 80 AaeUPO'!E12</f>
        <v>0.19242595729055761</v>
      </c>
      <c r="F65" s="51">
        <f>'[5]Auswertung amino 80 AaeUPO'!F12</f>
        <v>2.8863893593583638</v>
      </c>
      <c r="G65" s="51">
        <f>F65/15</f>
        <v>0.19242595729055759</v>
      </c>
      <c r="H65" s="51"/>
      <c r="I65" s="51">
        <f>I64+F65</f>
        <v>37.609921903776701</v>
      </c>
    </row>
    <row r="66" spans="1:26" x14ac:dyDescent="0.2">
      <c r="A66" s="50">
        <f>'[5]Auswertung amino 80 AaeUPO'!A13</f>
        <v>180</v>
      </c>
      <c r="B66" s="50">
        <f>'[5]Auswertung amino 80 AaeUPO'!B13</f>
        <v>23511</v>
      </c>
      <c r="C66" s="50">
        <f>'[5]Auswertung amino 80 AaeUPO'!C13</f>
        <v>559005</v>
      </c>
      <c r="D66" s="51">
        <f>'[5]Auswertung amino 80 AaeUPO'!D13</f>
        <v>4.2058657793758551E-2</v>
      </c>
      <c r="E66" s="51">
        <f>'[5]Auswertung amino 80 AaeUPO'!E13</f>
        <v>0.14685285542513463</v>
      </c>
      <c r="F66" s="51">
        <f>'[5]Auswertung amino 80 AaeUPO'!F13</f>
        <v>2.2027928313770193</v>
      </c>
      <c r="G66" s="51">
        <f>F66/15</f>
        <v>0.14685285542513463</v>
      </c>
      <c r="H66" s="49"/>
      <c r="I66" s="51">
        <f>I65+F66</f>
        <v>39.812714735153719</v>
      </c>
    </row>
    <row r="67" spans="1:26" x14ac:dyDescent="0.2">
      <c r="A67" s="50">
        <f>'[5]Auswertung amino 80 AaeUPO'!A14</f>
        <v>195</v>
      </c>
      <c r="B67" s="50">
        <f>'[5]Auswertung amino 80 AaeUPO'!B14</f>
        <v>32010</v>
      </c>
      <c r="C67" s="50">
        <f>'[5]Auswertung amino 80 AaeUPO'!C14</f>
        <v>554346</v>
      </c>
      <c r="D67" s="51">
        <f>'[5]Auswertung amino 80 AaeUPO'!D14</f>
        <v>5.7743719626370531E-2</v>
      </c>
      <c r="E67" s="51">
        <f>'[5]Auswertung amino 80 AaeUPO'!E14</f>
        <v>0.20161913277364013</v>
      </c>
      <c r="F67" s="51">
        <f>'[5]Auswertung amino 80 AaeUPO'!F14</f>
        <v>3.0242869916046016</v>
      </c>
      <c r="G67" s="51">
        <f>F67/15</f>
        <v>0.2016191327736401</v>
      </c>
      <c r="H67" s="49"/>
      <c r="I67" s="51">
        <f>I66+F67</f>
        <v>42.837001726758324</v>
      </c>
    </row>
    <row r="68" spans="1:26" x14ac:dyDescent="0.2">
      <c r="A68" s="50">
        <f>'[5]Auswertung amino 80 AaeUPO'!A15</f>
        <v>210</v>
      </c>
      <c r="B68" s="50">
        <f>'[5]Auswertung amino 80 AaeUPO'!B15</f>
        <v>30685</v>
      </c>
      <c r="C68" s="50">
        <f>'[5]Auswertung amino 80 AaeUPO'!C15</f>
        <v>555272</v>
      </c>
      <c r="D68" s="51">
        <f>'[5]Auswertung amino 80 AaeUPO'!D15</f>
        <v>5.5261205319194914E-2</v>
      </c>
      <c r="E68" s="51">
        <f>'[5]Auswertung amino 80 AaeUPO'!E15</f>
        <v>0.19295113589104371</v>
      </c>
      <c r="F68" s="51">
        <f>'[5]Auswertung amino 80 AaeUPO'!F15</f>
        <v>2.8942670383656557</v>
      </c>
      <c r="G68" s="51">
        <f>F68/15</f>
        <v>0.19295113589104371</v>
      </c>
      <c r="H68" s="49"/>
      <c r="I68" s="51">
        <f>I67+F68</f>
        <v>45.731268765123978</v>
      </c>
      <c r="Y68" s="11"/>
      <c r="Z68" s="11"/>
    </row>
    <row r="69" spans="1:26" x14ac:dyDescent="0.2">
      <c r="A69" s="50">
        <f>'[5]Auswertung amino 80 AaeUPO'!A16</f>
        <v>225</v>
      </c>
      <c r="B69" s="50">
        <f>'[5]Auswertung amino 80 AaeUPO'!B16</f>
        <v>31707</v>
      </c>
      <c r="C69" s="50">
        <f>'[5]Auswertung amino 80 AaeUPO'!C16</f>
        <v>558850</v>
      </c>
      <c r="D69" s="51">
        <f>'[5]Auswertung amino 80 AaeUPO'!D16</f>
        <v>5.6736154603203005E-2</v>
      </c>
      <c r="E69" s="51">
        <f>'[5]Auswertung amino 80 AaeUPO'!E16</f>
        <v>0.19810109847487084</v>
      </c>
      <c r="F69" s="51">
        <f>'[5]Auswertung amino 80 AaeUPO'!F16</f>
        <v>2.9715164771230622</v>
      </c>
      <c r="G69" s="51">
        <f>F69/15</f>
        <v>0.19810109847487081</v>
      </c>
      <c r="H69" s="49"/>
      <c r="I69" s="51">
        <f>I68+F69</f>
        <v>48.702785242247039</v>
      </c>
      <c r="Y69" s="11"/>
      <c r="Z69" s="11"/>
    </row>
    <row r="70" spans="1:26" x14ac:dyDescent="0.2">
      <c r="A70" s="50">
        <f>'[5]Auswertung amino 80 AaeUPO'!A17</f>
        <v>240</v>
      </c>
      <c r="B70" s="50">
        <f>'[5]Auswertung amino 80 AaeUPO'!B17</f>
        <v>32379</v>
      </c>
      <c r="C70" s="50">
        <f>'[5]Auswertung amino 80 AaeUPO'!C17</f>
        <v>564116</v>
      </c>
      <c r="D70" s="51">
        <f>'[5]Auswertung amino 80 AaeUPO'!D17</f>
        <v>5.7397769253132336E-2</v>
      </c>
      <c r="E70" s="51">
        <f>'[5]Auswertung amino 80 AaeUPO'!E17</f>
        <v>0.20041120549278052</v>
      </c>
      <c r="F70" s="51">
        <f>'[5]Auswertung amino 80 AaeUPO'!F17</f>
        <v>3.0061680823917079</v>
      </c>
      <c r="G70" s="51">
        <f>F70/15</f>
        <v>0.20041120549278052</v>
      </c>
      <c r="H70" s="49"/>
      <c r="I70" s="51">
        <f>I69+F70</f>
        <v>51.708953324638749</v>
      </c>
    </row>
    <row r="71" spans="1:26" x14ac:dyDescent="0.2">
      <c r="A71" s="50">
        <f>'[5]Auswertung amino 80 AaeUPO'!A18</f>
        <v>255</v>
      </c>
      <c r="B71" s="50">
        <f>'[5]Auswertung amino 80 AaeUPO'!B18</f>
        <v>34623</v>
      </c>
      <c r="C71" s="50">
        <f>'[5]Auswertung amino 80 AaeUPO'!C18</f>
        <v>559083</v>
      </c>
      <c r="D71" s="51">
        <f>'[5]Auswertung amino 80 AaeUPO'!D18</f>
        <v>6.192819313053697E-2</v>
      </c>
      <c r="E71" s="51">
        <f>'[5]Auswertung amino 80 AaeUPO'!E18</f>
        <v>0.21622972461779669</v>
      </c>
      <c r="F71" s="51">
        <f>'[5]Auswertung amino 80 AaeUPO'!F18</f>
        <v>3.2434458692669503</v>
      </c>
      <c r="G71" s="51">
        <f>F71/15</f>
        <v>0.21622972461779669</v>
      </c>
      <c r="H71" s="49"/>
      <c r="I71" s="51">
        <f>I70+F71</f>
        <v>54.952399193905698</v>
      </c>
    </row>
    <row r="72" spans="1:26" x14ac:dyDescent="0.2">
      <c r="A72" s="50">
        <f>'[5]Auswertung amino 80 AaeUPO'!A19</f>
        <v>270</v>
      </c>
      <c r="B72" s="50">
        <f>'[5]Auswertung amino 80 AaeUPO'!B19</f>
        <v>32788</v>
      </c>
      <c r="C72" s="50">
        <f>'[5]Auswertung amino 80 AaeUPO'!C19</f>
        <v>554084</v>
      </c>
      <c r="D72" s="51">
        <f>'[5]Auswertung amino 80 AaeUPO'!D19</f>
        <v>5.9175143119093859E-2</v>
      </c>
      <c r="E72" s="51">
        <f>'[5]Auswertung amino 80 AaeUPO'!E19</f>
        <v>0.20661711982923833</v>
      </c>
      <c r="F72" s="51">
        <f>'[5]Auswertung amino 80 AaeUPO'!F19</f>
        <v>3.0992567974385747</v>
      </c>
      <c r="G72" s="51">
        <f>F72/15</f>
        <v>0.2066171198292383</v>
      </c>
      <c r="H72" s="51"/>
      <c r="I72" s="51">
        <f>I71+F72</f>
        <v>58.051655991344276</v>
      </c>
    </row>
    <row r="73" spans="1:26" x14ac:dyDescent="0.2">
      <c r="A73" s="50">
        <f>'[5]Auswertung amino 80 AaeUPO'!A20</f>
        <v>285</v>
      </c>
      <c r="B73" s="50">
        <f>'[5]Auswertung amino 80 AaeUPO'!B20</f>
        <v>28988</v>
      </c>
      <c r="C73" s="50">
        <f>'[5]Auswertung amino 80 AaeUPO'!C20</f>
        <v>553495</v>
      </c>
      <c r="D73" s="51">
        <f>'[5]Auswertung amino 80 AaeUPO'!D20</f>
        <v>5.237265015944137E-2</v>
      </c>
      <c r="E73" s="51">
        <f>'[5]Auswertung amino 80 AaeUPO'!E20</f>
        <v>0.18286539860140144</v>
      </c>
      <c r="F73" s="51">
        <f>'[5]Auswertung amino 80 AaeUPO'!F20</f>
        <v>2.7429809790210213</v>
      </c>
      <c r="G73" s="51">
        <f>F73/15</f>
        <v>0.18286539860140141</v>
      </c>
      <c r="H73" s="49"/>
      <c r="I73" s="51">
        <f>I72+F73</f>
        <v>60.794636970365296</v>
      </c>
    </row>
    <row r="74" spans="1:26" x14ac:dyDescent="0.2">
      <c r="A74" s="50">
        <f>'[5]Auswertung amino 80 AaeUPO'!A22</f>
        <v>300</v>
      </c>
      <c r="B74" s="50">
        <f>'[5]Auswertung amino 80 AaeUPO'!B22</f>
        <v>31289</v>
      </c>
      <c r="C74" s="50">
        <f>'[5]Auswertung amino 80 AaeUPO'!C22</f>
        <v>544782</v>
      </c>
      <c r="D74" s="51">
        <f>'[5]Auswertung amino 80 AaeUPO'!D22</f>
        <v>5.7433982767418894E-2</v>
      </c>
      <c r="E74" s="51">
        <f>'[5]Auswertung amino 80 AaeUPO'!$E$22+'[5]Auswertung amino 80 AaeUPO'!$E$21</f>
        <v>0.28650205525907618</v>
      </c>
      <c r="F74" s="51">
        <f>'[5]Auswertung amino 80 AaeUPO'!$G$22</f>
        <v>2.4351985229332809</v>
      </c>
      <c r="G74" s="51">
        <f>F74/15</f>
        <v>0.16234656819555207</v>
      </c>
      <c r="H74" s="49"/>
      <c r="I74" s="51">
        <f>I73+F74</f>
        <v>63.22983549329858</v>
      </c>
    </row>
    <row r="75" spans="1:26" x14ac:dyDescent="0.2">
      <c r="A75" s="50">
        <f>'[5]Auswertung amino 80 AaeUPO'!A23</f>
        <v>315</v>
      </c>
      <c r="B75" s="50">
        <f>'[5]Auswertung amino 80 AaeUPO'!B23</f>
        <v>30630</v>
      </c>
      <c r="C75" s="50">
        <f>'[5]Auswertung amino 80 AaeUPO'!C23</f>
        <v>572359</v>
      </c>
      <c r="D75" s="51">
        <f>'[5]Auswertung amino 80 AaeUPO'!D23</f>
        <v>5.3515363609203316E-2</v>
      </c>
      <c r="E75" s="51">
        <f>'[5]Auswertung amino 80 AaeUPO'!E23</f>
        <v>0.18685531986453674</v>
      </c>
      <c r="F75" s="51">
        <f>'[5]Auswertung amino 80 AaeUPO'!F23</f>
        <v>2.8028297979680508</v>
      </c>
      <c r="G75" s="51">
        <f>F75/15</f>
        <v>0.18685531986453671</v>
      </c>
      <c r="H75" s="49"/>
      <c r="I75" s="51">
        <f>I74+F75</f>
        <v>66.032665291266625</v>
      </c>
    </row>
    <row r="76" spans="1:26" x14ac:dyDescent="0.2">
      <c r="A76" s="50">
        <f>'[5]Auswertung amino 80 AaeUPO'!A24</f>
        <v>330</v>
      </c>
      <c r="B76" s="50">
        <f>'[5]Auswertung amino 80 AaeUPO'!B24</f>
        <v>26055</v>
      </c>
      <c r="C76" s="50">
        <f>'[5]Auswertung amino 80 AaeUPO'!C24</f>
        <v>550966</v>
      </c>
      <c r="D76" s="51">
        <f>'[5]Auswertung amino 80 AaeUPO'!D24</f>
        <v>4.7289669416987618E-2</v>
      </c>
      <c r="E76" s="51">
        <f>'[5]Auswertung amino 80 AaeUPO'!E24</f>
        <v>0.16511756081350426</v>
      </c>
      <c r="F76" s="51">
        <f>'[5]Auswertung amino 80 AaeUPO'!F24</f>
        <v>2.4767634122025637</v>
      </c>
      <c r="G76" s="51">
        <f>F76/15</f>
        <v>0.16511756081350423</v>
      </c>
      <c r="H76" s="49"/>
      <c r="I76" s="51">
        <f>I75+F76</f>
        <v>68.509428703469183</v>
      </c>
    </row>
    <row r="77" spans="1:26" x14ac:dyDescent="0.2">
      <c r="A77" s="50">
        <f>'[5]Auswertung amino 80 AaeUPO'!A25</f>
        <v>345</v>
      </c>
      <c r="B77" s="50">
        <f>'[5]Auswertung amino 80 AaeUPO'!B25</f>
        <v>26885</v>
      </c>
      <c r="C77" s="50">
        <f>'[5]Auswertung amino 80 AaeUPO'!C25</f>
        <v>546798</v>
      </c>
      <c r="D77" s="51">
        <f>'[5]Auswertung amino 80 AaeUPO'!D25</f>
        <v>4.9168065720796343E-2</v>
      </c>
      <c r="E77" s="51">
        <f>'[5]Auswertung amino 80 AaeUPO'!E25</f>
        <v>0.17167620712568557</v>
      </c>
      <c r="F77" s="51">
        <f>'[5]Auswertung amino 80 AaeUPO'!F25</f>
        <v>2.5751431068852835</v>
      </c>
      <c r="G77" s="51">
        <f>F77/15</f>
        <v>0.17167620712568557</v>
      </c>
      <c r="H77" s="49"/>
      <c r="I77" s="51">
        <f>I76+F77</f>
        <v>71.084571810354461</v>
      </c>
    </row>
    <row r="78" spans="1:26" x14ac:dyDescent="0.2">
      <c r="A78" s="50">
        <f>'[5]Auswertung amino 80 AaeUPO'!A26</f>
        <v>360</v>
      </c>
      <c r="B78" s="50">
        <f>'[5]Auswertung amino 80 AaeUPO'!B26</f>
        <v>27272</v>
      </c>
      <c r="C78" s="50">
        <f>'[5]Auswertung amino 80 AaeUPO'!C26</f>
        <v>564658</v>
      </c>
      <c r="D78" s="51">
        <f>'[5]Auswertung amino 80 AaeUPO'!D26</f>
        <v>4.829826195679509E-2</v>
      </c>
      <c r="E78" s="51">
        <f>'[5]Auswertung amino 80 AaeUPO'!E26</f>
        <v>0.16863918281003873</v>
      </c>
      <c r="F78" s="51">
        <f>'[5]Auswertung amino 80 AaeUPO'!F26</f>
        <v>2.5295877421505808</v>
      </c>
      <c r="G78" s="51">
        <f>F78/15</f>
        <v>0.16863918281003873</v>
      </c>
      <c r="H78" s="49"/>
      <c r="I78" s="51">
        <f>I77+F78</f>
        <v>73.614159552505043</v>
      </c>
    </row>
    <row r="79" spans="1:26" x14ac:dyDescent="0.2">
      <c r="A79" s="50">
        <f>'[5]Auswertung amino 80 AaeUPO'!A27</f>
        <v>375</v>
      </c>
      <c r="B79" s="50">
        <f>'[5]Auswertung amino 80 AaeUPO'!B27</f>
        <v>25481</v>
      </c>
      <c r="C79" s="50">
        <f>'[5]Auswertung amino 80 AaeUPO'!C27</f>
        <v>539376</v>
      </c>
      <c r="D79" s="51">
        <f>'[5]Auswertung amino 80 AaeUPO'!D27</f>
        <v>4.724162736198867E-2</v>
      </c>
      <c r="E79" s="51">
        <f>'[5]Auswertung amino 80 AaeUPO'!E27</f>
        <v>0.16494981620806101</v>
      </c>
      <c r="F79" s="51">
        <f>'[5]Auswertung amino 80 AaeUPO'!F27</f>
        <v>2.474247243120915</v>
      </c>
      <c r="G79" s="51">
        <f>F79/15</f>
        <v>0.16494981620806101</v>
      </c>
      <c r="H79" s="49"/>
      <c r="I79" s="51">
        <f>I78+F79</f>
        <v>76.088406795625957</v>
      </c>
    </row>
    <row r="80" spans="1:26" x14ac:dyDescent="0.2">
      <c r="A80" s="50">
        <f>'[5]Auswertung amino 80 AaeUPO'!A28</f>
        <v>390</v>
      </c>
      <c r="B80" s="50">
        <f>'[5]Auswertung amino 80 AaeUPO'!B28</f>
        <v>25410</v>
      </c>
      <c r="C80" s="50">
        <f>'[5]Auswertung amino 80 AaeUPO'!C28</f>
        <v>553293</v>
      </c>
      <c r="D80" s="51">
        <f>'[5]Auswertung amino 80 AaeUPO'!D28</f>
        <v>4.5925034294668467E-2</v>
      </c>
      <c r="E80" s="51">
        <f>'[5]Auswertung amino 80 AaeUPO'!E28</f>
        <v>0.16035277337523907</v>
      </c>
      <c r="F80" s="51">
        <f>'[5]Auswertung amino 80 AaeUPO'!F28</f>
        <v>2.405291600628586</v>
      </c>
      <c r="G80" s="51">
        <f>F80/15</f>
        <v>0.16035277337523907</v>
      </c>
      <c r="H80" s="49"/>
      <c r="I80" s="51">
        <f>I79+F80</f>
        <v>78.493698396254544</v>
      </c>
    </row>
    <row r="81" spans="1:9" x14ac:dyDescent="0.2">
      <c r="A81" s="50">
        <f>'[5]Auswertung amino 80 AaeUPO'!A29</f>
        <v>405</v>
      </c>
      <c r="B81" s="50">
        <f>'[5]Auswertung amino 80 AaeUPO'!B29</f>
        <v>25198</v>
      </c>
      <c r="C81" s="50">
        <f>'[5]Auswertung amino 80 AaeUPO'!C29</f>
        <v>548744</v>
      </c>
      <c r="D81" s="51">
        <f>'[5]Auswertung amino 80 AaeUPO'!D29</f>
        <v>4.5919408686017522E-2</v>
      </c>
      <c r="E81" s="51">
        <f>'[5]Auswertung amino 80 AaeUPO'!E29</f>
        <v>0.16033313088693268</v>
      </c>
      <c r="F81" s="51">
        <f>'[5]Auswertung amino 80 AaeUPO'!F29</f>
        <v>2.40499696330399</v>
      </c>
      <c r="G81" s="51">
        <f>F81/15</f>
        <v>0.16033313088693266</v>
      </c>
      <c r="H81" s="49"/>
      <c r="I81" s="51">
        <f>I80+F81</f>
        <v>80.898695359558531</v>
      </c>
    </row>
    <row r="82" spans="1:9" x14ac:dyDescent="0.2">
      <c r="A82" s="50">
        <f>'[5]Auswertung amino 80 AaeUPO'!A30</f>
        <v>420</v>
      </c>
      <c r="B82" s="50">
        <f>'[5]Auswertung amino 80 AaeUPO'!B30</f>
        <v>23846</v>
      </c>
      <c r="C82" s="50">
        <f>'[5]Auswertung amino 80 AaeUPO'!C30</f>
        <v>547488</v>
      </c>
      <c r="D82" s="51">
        <f>'[5]Auswertung amino 80 AaeUPO'!D30</f>
        <v>4.3555292536092118E-2</v>
      </c>
      <c r="E82" s="51">
        <f>'[5]Auswertung amino 80 AaeUPO'!E30</f>
        <v>0.15207853539138311</v>
      </c>
      <c r="F82" s="51">
        <f>'[5]Auswertung amino 80 AaeUPO'!F30</f>
        <v>2.2811780308707466</v>
      </c>
      <c r="G82" s="51">
        <f>F82/15</f>
        <v>0.15207853539138311</v>
      </c>
      <c r="H82" s="49"/>
      <c r="I82" s="51">
        <f>I81+F82</f>
        <v>83.179873390429279</v>
      </c>
    </row>
    <row r="83" spans="1:9" x14ac:dyDescent="0.2">
      <c r="A83" s="50">
        <f>'[5]Auswertung amino 80 AaeUPO'!A31</f>
        <v>435</v>
      </c>
      <c r="B83" s="50">
        <f>'[5]Auswertung amino 80 AaeUPO'!B31</f>
        <v>23002</v>
      </c>
      <c r="C83" s="50">
        <f>'[5]Auswertung amino 80 AaeUPO'!C31</f>
        <v>550957</v>
      </c>
      <c r="D83" s="51">
        <f>'[5]Auswertung amino 80 AaeUPO'!D31</f>
        <v>4.1749174617982894E-2</v>
      </c>
      <c r="E83" s="51">
        <f>'[5]Auswertung amino 80 AaeUPO'!E31</f>
        <v>0.14577225774435368</v>
      </c>
      <c r="F83" s="51">
        <f>'[5]Auswertung amino 80 AaeUPO'!F31</f>
        <v>2.186583866165305</v>
      </c>
      <c r="G83" s="51">
        <f>F83/15</f>
        <v>0.14577225774435368</v>
      </c>
      <c r="H83" s="49"/>
      <c r="I83" s="51">
        <f>I82+F83</f>
        <v>85.366457256594586</v>
      </c>
    </row>
    <row r="84" spans="1:9" x14ac:dyDescent="0.2">
      <c r="A84" s="50">
        <f>'[5]Auswertung amino 80 AaeUPO'!A32</f>
        <v>450</v>
      </c>
      <c r="B84" s="50">
        <f>'[5]Auswertung amino 80 AaeUPO'!B32</f>
        <v>23481</v>
      </c>
      <c r="C84" s="50">
        <f>'[5]Auswertung amino 80 AaeUPO'!C32</f>
        <v>543725</v>
      </c>
      <c r="D84" s="51">
        <f>'[5]Auswertung amino 80 AaeUPO'!D32</f>
        <v>4.3185433813048874E-2</v>
      </c>
      <c r="E84" s="51">
        <f>'[5]Auswertung amino 80 AaeUPO'!E32</f>
        <v>0.15078712923550586</v>
      </c>
      <c r="F84" s="51">
        <f>'[5]Auswertung amino 80 AaeUPO'!F32</f>
        <v>2.2618069385325881</v>
      </c>
      <c r="G84" s="51">
        <f>F84/15</f>
        <v>0.15078712923550588</v>
      </c>
      <c r="H84" s="49"/>
      <c r="I84" s="51">
        <f>I83+F84</f>
        <v>87.628264195127173</v>
      </c>
    </row>
    <row r="85" spans="1:9" x14ac:dyDescent="0.2">
      <c r="A85" s="50">
        <f>'[5]Auswertung amino 80 AaeUPO'!A33</f>
        <v>465</v>
      </c>
      <c r="B85" s="50">
        <f>'[5]Auswertung amino 80 AaeUPO'!B33</f>
        <v>24125</v>
      </c>
      <c r="C85" s="50">
        <f>'[5]Auswertung amino 80 AaeUPO'!C33</f>
        <v>549548</v>
      </c>
      <c r="D85" s="51">
        <f>'[5]Auswertung amino 80 AaeUPO'!D33</f>
        <v>4.3899713946734406E-2</v>
      </c>
      <c r="E85" s="51">
        <f>'[5]Auswertung amino 80 AaeUPO'!E33</f>
        <v>0.15328112411569275</v>
      </c>
      <c r="F85" s="51">
        <f>'[5]Auswertung amino 80 AaeUPO'!F33</f>
        <v>2.299216861735391</v>
      </c>
      <c r="G85" s="51">
        <f>F85/15</f>
        <v>0.15328112411569272</v>
      </c>
      <c r="H85" s="49"/>
      <c r="I85" s="51">
        <f>I84+F85</f>
        <v>89.927481056862561</v>
      </c>
    </row>
    <row r="86" spans="1:9" x14ac:dyDescent="0.2">
      <c r="A86" s="50">
        <f>'[5]Auswertung amino 80 AaeUPO'!A34</f>
        <v>480</v>
      </c>
      <c r="B86" s="50">
        <f>'[5]Auswertung amino 80 AaeUPO'!B34</f>
        <v>26118</v>
      </c>
      <c r="C86" s="50">
        <f>'[5]Auswertung amino 80 AaeUPO'!C34</f>
        <v>535457</v>
      </c>
      <c r="D86" s="51">
        <f>'[5]Auswertung amino 80 AaeUPO'!D34</f>
        <v>4.8777025979677174E-2</v>
      </c>
      <c r="E86" s="51">
        <f>'[5]Auswertung amino 80 AaeUPO'!E34</f>
        <v>0.17031084490110746</v>
      </c>
      <c r="F86" s="51">
        <f>'[5]Auswertung amino 80 AaeUPO'!F34</f>
        <v>2.5546626735166114</v>
      </c>
      <c r="G86" s="51">
        <f>F86/15</f>
        <v>0.17031084490110743</v>
      </c>
      <c r="H86" s="51"/>
      <c r="I86" s="51">
        <f>I85+F86</f>
        <v>92.482143730379178</v>
      </c>
    </row>
    <row r="87" spans="1:9" x14ac:dyDescent="0.2">
      <c r="A87" s="50">
        <f>'[5]Auswertung amino 80 AaeUPO'!A35</f>
        <v>495</v>
      </c>
      <c r="B87" s="50">
        <f>'[5]Auswertung amino 80 AaeUPO'!B35</f>
        <v>25616</v>
      </c>
      <c r="C87" s="50">
        <f>'[5]Auswertung amino 80 AaeUPO'!C35</f>
        <v>535883</v>
      </c>
      <c r="D87" s="51">
        <f>'[5]Auswertung amino 80 AaeUPO'!D35</f>
        <v>4.780147905419653E-2</v>
      </c>
      <c r="E87" s="51">
        <f>'[5]Auswertung amino 80 AaeUPO'!E35</f>
        <v>0.16690460563616108</v>
      </c>
      <c r="F87" s="51">
        <f>'[5]Auswertung amino 80 AaeUPO'!F35</f>
        <v>2.5035690845424163</v>
      </c>
      <c r="G87" s="51">
        <f>F87/15</f>
        <v>0.16690460563616108</v>
      </c>
      <c r="H87" s="51"/>
      <c r="I87" s="51">
        <f>I86+F87</f>
        <v>94.985712814921598</v>
      </c>
    </row>
    <row r="88" spans="1:9" x14ac:dyDescent="0.2">
      <c r="A88" s="50">
        <f>'[5]Auswertung amino 80 AaeUPO'!A36</f>
        <v>510</v>
      </c>
      <c r="B88" s="50">
        <f>'[5]Auswertung amino 80 AaeUPO'!B36</f>
        <v>24339</v>
      </c>
      <c r="C88" s="50">
        <f>'[5]Auswertung amino 80 AaeUPO'!C36</f>
        <v>548227</v>
      </c>
      <c r="D88" s="51">
        <f>'[5]Auswertung amino 80 AaeUPO'!D36</f>
        <v>4.4395843327672664E-2</v>
      </c>
      <c r="E88" s="51">
        <f>'[5]Auswertung amino 80 AaeUPO'!E36</f>
        <v>0.15501341944019786</v>
      </c>
      <c r="F88" s="51">
        <f>'[5]Auswertung amino 80 AaeUPO'!F36</f>
        <v>2.3252012916029678</v>
      </c>
      <c r="G88" s="51">
        <f>F88/15</f>
        <v>0.15501341944019786</v>
      </c>
      <c r="H88" s="51"/>
      <c r="I88" s="51">
        <f>I87+F88</f>
        <v>97.310914106524564</v>
      </c>
    </row>
    <row r="89" spans="1:9" x14ac:dyDescent="0.2">
      <c r="A89" s="50">
        <f>'[5]Auswertung amino 80 AaeUPO'!A37</f>
        <v>525</v>
      </c>
      <c r="B89" s="50">
        <f>'[5]Auswertung amino 80 AaeUPO'!B37</f>
        <v>20609</v>
      </c>
      <c r="C89" s="50">
        <f>'[5]Auswertung amino 80 AaeUPO'!C37</f>
        <v>548082</v>
      </c>
      <c r="D89" s="51">
        <f>'[5]Auswertung amino 80 AaeUPO'!D37</f>
        <v>3.7602037651300352E-2</v>
      </c>
      <c r="E89" s="51">
        <f>'[5]Auswertung amino 80 AaeUPO'!E37</f>
        <v>0.13129203090537833</v>
      </c>
      <c r="F89" s="51">
        <f>'[5]Auswertung amino 80 AaeUPO'!F37</f>
        <v>1.9693804635806749</v>
      </c>
      <c r="G89" s="51">
        <f>F89/15</f>
        <v>0.13129203090537833</v>
      </c>
      <c r="H89" s="51"/>
      <c r="I89" s="51">
        <f>I88+F89</f>
        <v>99.280294570105241</v>
      </c>
    </row>
    <row r="90" spans="1:9" x14ac:dyDescent="0.2">
      <c r="A90" s="50">
        <f>'[5]Auswertung amino 80 AaeUPO'!A38</f>
        <v>540</v>
      </c>
      <c r="B90" s="50">
        <f>'[5]Auswertung amino 80 AaeUPO'!B38</f>
        <v>23285</v>
      </c>
      <c r="C90" s="50">
        <f>'[5]Auswertung amino 80 AaeUPO'!C38</f>
        <v>545177</v>
      </c>
      <c r="D90" s="51">
        <f>'[5]Auswertung amino 80 AaeUPO'!D38</f>
        <v>4.2710899395975985E-2</v>
      </c>
      <c r="E90" s="51">
        <f>'[5]Auswertung amino 80 AaeUPO'!E38</f>
        <v>0.14913023532114519</v>
      </c>
      <c r="F90" s="51">
        <f>'[5]Auswertung amino 80 AaeUPO'!F38</f>
        <v>2.2369535298171779</v>
      </c>
      <c r="G90" s="51">
        <f>F90/15</f>
        <v>0.14913023532114519</v>
      </c>
      <c r="H90" s="51"/>
      <c r="I90" s="51">
        <f>I89+F90</f>
        <v>101.51724809992241</v>
      </c>
    </row>
    <row r="91" spans="1:9" x14ac:dyDescent="0.2">
      <c r="A91" s="50">
        <f>'[5]Auswertung amino 80 AaeUPO'!A39</f>
        <v>555</v>
      </c>
      <c r="B91" s="50">
        <f>'[5]Auswertung amino 80 AaeUPO'!B39</f>
        <v>19799</v>
      </c>
      <c r="C91" s="50">
        <f>'[5]Auswertung amino 80 AaeUPO'!C39</f>
        <v>541335</v>
      </c>
      <c r="D91" s="51">
        <f>'[5]Auswertung amino 80 AaeUPO'!D39</f>
        <v>3.6574394783267294E-2</v>
      </c>
      <c r="E91" s="51">
        <f>'[5]Auswertung amino 80 AaeUPO'!E39</f>
        <v>0.12770389239967631</v>
      </c>
      <c r="F91" s="51">
        <f>'[5]Auswertung amino 80 AaeUPO'!F39</f>
        <v>1.9155583859951444</v>
      </c>
      <c r="G91" s="51">
        <f>F91/15</f>
        <v>0.12770389239967631</v>
      </c>
      <c r="H91" s="51"/>
      <c r="I91" s="51">
        <f>I90+F91</f>
        <v>103.43280648591755</v>
      </c>
    </row>
    <row r="92" spans="1:9" x14ac:dyDescent="0.2">
      <c r="A92" s="50">
        <f>'[5]Auswertung amino 80 AaeUPO'!A40</f>
        <v>570</v>
      </c>
      <c r="B92" s="50">
        <f>'[5]Auswertung amino 80 AaeUPO'!B40</f>
        <v>19923</v>
      </c>
      <c r="C92" s="50">
        <f>'[5]Auswertung amino 80 AaeUPO'!C40</f>
        <v>541584</v>
      </c>
      <c r="D92" s="51">
        <f>'[5]Auswertung amino 80 AaeUPO'!D40</f>
        <v>3.6786537268456973E-2</v>
      </c>
      <c r="E92" s="51">
        <f>'[5]Auswertung amino 80 AaeUPO'!E40</f>
        <v>0.12844461336751736</v>
      </c>
      <c r="F92" s="51">
        <f>'[5]Auswertung amino 80 AaeUPO'!F40</f>
        <v>1.9266692005127604</v>
      </c>
      <c r="G92" s="51">
        <f>F92/15</f>
        <v>0.12844461336751736</v>
      </c>
      <c r="H92" s="51"/>
      <c r="I92" s="51">
        <f>I91+F92</f>
        <v>105.35947568643032</v>
      </c>
    </row>
    <row r="93" spans="1:9" x14ac:dyDescent="0.2">
      <c r="A93" s="50">
        <f>'[5]Auswertung amino 80 AaeUPO'!A41</f>
        <v>585</v>
      </c>
      <c r="B93" s="50">
        <f>'[5]Auswertung amino 80 AaeUPO'!B41</f>
        <v>19158</v>
      </c>
      <c r="C93" s="50">
        <f>'[5]Auswertung amino 80 AaeUPO'!C41</f>
        <v>545385</v>
      </c>
      <c r="D93" s="51">
        <f>'[5]Auswertung amino 80 AaeUPO'!D41</f>
        <v>3.5127478753541073E-2</v>
      </c>
      <c r="E93" s="51">
        <f>'[5]Auswertung amino 80 AaeUPO'!E41</f>
        <v>0.12265181129029705</v>
      </c>
      <c r="F93" s="51">
        <f>'[5]Auswertung amino 80 AaeUPO'!F41</f>
        <v>1.8397771693544558</v>
      </c>
      <c r="G93" s="51">
        <f>F93/15</f>
        <v>0.12265181129029705</v>
      </c>
      <c r="H93" s="51"/>
      <c r="I93" s="51">
        <f>I92+F93</f>
        <v>107.19925285578478</v>
      </c>
    </row>
    <row r="94" spans="1:9" x14ac:dyDescent="0.2">
      <c r="A94" s="50">
        <f>'[5]Auswertung amino 80 AaeUPO'!A42</f>
        <v>600</v>
      </c>
      <c r="B94" s="50">
        <f>'[5]Auswertung amino 80 AaeUPO'!B42</f>
        <v>17401</v>
      </c>
      <c r="C94" s="50">
        <f>'[5]Auswertung amino 80 AaeUPO'!C42</f>
        <v>548844</v>
      </c>
      <c r="D94" s="51">
        <f>'[5]Auswertung amino 80 AaeUPO'!D42</f>
        <v>3.1704819584435648E-2</v>
      </c>
      <c r="E94" s="51">
        <f>'[5]Auswertung amino 80 AaeUPO'!E42</f>
        <v>0.11070118569984515</v>
      </c>
      <c r="F94" s="51">
        <f>'[5]Auswertung amino 80 AaeUPO'!F42</f>
        <v>1.6605177854976771</v>
      </c>
      <c r="G94" s="51">
        <f>F94/15</f>
        <v>0.11070118569984515</v>
      </c>
      <c r="H94" s="51"/>
      <c r="I94" s="51">
        <f>I93+F94</f>
        <v>108.85977064128245</v>
      </c>
    </row>
    <row r="95" spans="1:9" x14ac:dyDescent="0.2">
      <c r="A95" s="50">
        <f>'[5]Auswertung amino 80 AaeUPO'!A43</f>
        <v>615</v>
      </c>
      <c r="B95" s="50">
        <f>'[5]Auswertung amino 80 AaeUPO'!B43</f>
        <v>16437</v>
      </c>
      <c r="C95" s="50">
        <f>'[5]Auswertung amino 80 AaeUPO'!C43</f>
        <v>551618</v>
      </c>
      <c r="D95" s="51">
        <f>'[5]Auswertung amino 80 AaeUPO'!D43</f>
        <v>2.9797794850784421E-2</v>
      </c>
      <c r="E95" s="51">
        <f>'[5]Auswertung amino 80 AaeUPO'!E43</f>
        <v>0.10404257978625846</v>
      </c>
      <c r="F95" s="51">
        <f>'[5]Auswertung amino 80 AaeUPO'!F43</f>
        <v>1.5606386967938768</v>
      </c>
      <c r="G95" s="51">
        <f>F95/15</f>
        <v>0.10404257978625846</v>
      </c>
      <c r="H95" s="51"/>
      <c r="I95" s="51">
        <f>I94+F95</f>
        <v>110.42040933807633</v>
      </c>
    </row>
    <row r="96" spans="1:9" x14ac:dyDescent="0.2">
      <c r="A96" s="50">
        <f>'[5]Auswertung amino 80 AaeUPO'!A44</f>
        <v>630</v>
      </c>
      <c r="B96" s="50">
        <f>'[5]Auswertung amino 80 AaeUPO'!B44</f>
        <v>15820</v>
      </c>
      <c r="C96" s="50">
        <f>'[5]Auswertung amino 80 AaeUPO'!C44</f>
        <v>554187</v>
      </c>
      <c r="D96" s="51">
        <f>'[5]Auswertung amino 80 AaeUPO'!D44</f>
        <v>2.854632100716906E-2</v>
      </c>
      <c r="E96" s="51">
        <f>'[5]Auswertung amino 80 AaeUPO'!E44</f>
        <v>9.9672908544584715E-2</v>
      </c>
      <c r="F96" s="51">
        <f>'[5]Auswertung amino 80 AaeUPO'!F44</f>
        <v>1.4950936281687706</v>
      </c>
      <c r="G96" s="51">
        <f>F96/15</f>
        <v>9.9672908544584701E-2</v>
      </c>
      <c r="H96" s="51"/>
      <c r="I96" s="51">
        <f>I95+F96</f>
        <v>111.9155029662451</v>
      </c>
    </row>
    <row r="97" spans="1:20" x14ac:dyDescent="0.2">
      <c r="A97" s="50">
        <f>'[5]Auswertung amino 80 AaeUPO'!A45</f>
        <v>645</v>
      </c>
      <c r="B97" s="50">
        <f>'[5]Auswertung amino 80 AaeUPO'!B45</f>
        <v>14742</v>
      </c>
      <c r="C97" s="50">
        <f>'[5]Auswertung amino 80 AaeUPO'!C45</f>
        <v>548718</v>
      </c>
      <c r="D97" s="51">
        <f>'[5]Auswertung amino 80 AaeUPO'!D45</f>
        <v>2.6866259171377648E-2</v>
      </c>
      <c r="E97" s="51">
        <f>'[5]Auswertung amino 80 AaeUPO'!E45</f>
        <v>9.3806770849782298E-2</v>
      </c>
      <c r="F97" s="51">
        <f>'[5]Auswertung amino 80 AaeUPO'!F45</f>
        <v>1.4071015627467345</v>
      </c>
      <c r="G97" s="51">
        <f>F97/15</f>
        <v>9.3806770849782298E-2</v>
      </c>
      <c r="H97" s="51"/>
      <c r="I97" s="51">
        <f>I96+F97</f>
        <v>113.32260452899183</v>
      </c>
    </row>
    <row r="98" spans="1:20" x14ac:dyDescent="0.2">
      <c r="A98" s="50">
        <f>'[5]Auswertung amino 80 AaeUPO'!A46</f>
        <v>660</v>
      </c>
      <c r="B98" s="50">
        <f>'[5]Auswertung amino 80 AaeUPO'!B46</f>
        <v>13630</v>
      </c>
      <c r="C98" s="50">
        <f>'[5]Auswertung amino 80 AaeUPO'!C46</f>
        <v>557881</v>
      </c>
      <c r="D98" s="51">
        <f>'[5]Auswertung amino 80 AaeUPO'!D46</f>
        <v>2.4431733649290799E-2</v>
      </c>
      <c r="E98" s="51">
        <f>'[5]Auswertung amino 80 AaeUPO'!E46</f>
        <v>8.530633257433938E-2</v>
      </c>
      <c r="F98" s="51">
        <f>'[5]Auswertung amino 80 AaeUPO'!F46</f>
        <v>1.2795949886150906</v>
      </c>
      <c r="G98" s="51">
        <f>F98/15</f>
        <v>8.5306332574339366E-2</v>
      </c>
      <c r="H98" s="51"/>
      <c r="I98" s="51">
        <f>I97+F98</f>
        <v>114.60219951760692</v>
      </c>
    </row>
    <row r="99" spans="1:20" x14ac:dyDescent="0.2">
      <c r="A99" s="50">
        <f>'[5]Auswertung amino 80 AaeUPO'!A47</f>
        <v>675</v>
      </c>
      <c r="B99" s="50">
        <f>'[5]Auswertung amino 80 AaeUPO'!B47</f>
        <v>12795</v>
      </c>
      <c r="C99" s="50">
        <f>'[5]Auswertung amino 80 AaeUPO'!C47</f>
        <v>544713</v>
      </c>
      <c r="D99" s="51">
        <f>'[5]Auswertung amino 80 AaeUPO'!D47</f>
        <v>2.3489433885367155E-2</v>
      </c>
      <c r="E99" s="51">
        <f>'[5]Auswertung amino 80 AaeUPO'!E47</f>
        <v>8.201617976734342E-2</v>
      </c>
      <c r="F99" s="51">
        <f>'[5]Auswertung amino 80 AaeUPO'!F47</f>
        <v>1.2302426965101514</v>
      </c>
      <c r="G99" s="51">
        <f>F99/15</f>
        <v>8.201617976734342E-2</v>
      </c>
      <c r="H99" s="51"/>
      <c r="I99" s="51">
        <f>I98+F99</f>
        <v>115.83244221411707</v>
      </c>
    </row>
    <row r="100" spans="1:20" x14ac:dyDescent="0.2">
      <c r="A100" s="50">
        <f>'[5]Auswertung amino 80 AaeUPO'!A48</f>
        <v>690</v>
      </c>
      <c r="B100" s="50">
        <f>'[5]Auswertung amino 80 AaeUPO'!B48</f>
        <v>11666</v>
      </c>
      <c r="C100" s="50">
        <f>'[5]Auswertung amino 80 AaeUPO'!C48</f>
        <v>549044</v>
      </c>
      <c r="D100" s="51">
        <f>'[5]Auswertung amino 80 AaeUPO'!D48</f>
        <v>2.124784170303291E-2</v>
      </c>
      <c r="E100" s="51">
        <f>'[5]Auswertung amino 80 AaeUPO'!E48</f>
        <v>7.4189391421204301E-2</v>
      </c>
      <c r="F100" s="51">
        <f>'[5]Auswertung amino 80 AaeUPO'!F48</f>
        <v>1.1128408713180644</v>
      </c>
      <c r="G100" s="51">
        <f>F100/15</f>
        <v>7.4189391421204301E-2</v>
      </c>
      <c r="H100" s="51"/>
      <c r="I100" s="51">
        <f>I99+F100</f>
        <v>116.94528308543514</v>
      </c>
    </row>
    <row r="101" spans="1:20" x14ac:dyDescent="0.2">
      <c r="A101" s="50">
        <f>'[5]Auswertung amino 80 AaeUPO'!A49</f>
        <v>705</v>
      </c>
      <c r="B101" s="50">
        <f>'[5]Auswertung amino 80 AaeUPO'!B49</f>
        <v>10566</v>
      </c>
      <c r="C101" s="50">
        <f>'[5]Auswertung amino 80 AaeUPO'!C49</f>
        <v>567891</v>
      </c>
      <c r="D101" s="51">
        <f>'[5]Auswertung amino 80 AaeUPO'!D49</f>
        <v>1.8605683132854722E-2</v>
      </c>
      <c r="E101" s="51">
        <f>'[5]Auswertung amino 80 AaeUPO'!E49</f>
        <v>6.4963977419185484E-2</v>
      </c>
      <c r="F101" s="51">
        <f>'[5]Auswertung amino 80 AaeUPO'!F49</f>
        <v>0.97445966128778227</v>
      </c>
      <c r="G101" s="51">
        <f>F101/15</f>
        <v>6.4963977419185484E-2</v>
      </c>
      <c r="H101" s="51"/>
      <c r="I101" s="51">
        <f>I100+F101</f>
        <v>117.91974274672292</v>
      </c>
    </row>
    <row r="103" spans="1:20" ht="17" thickBot="1" x14ac:dyDescent="0.25"/>
    <row r="104" spans="1:20" x14ac:dyDescent="0.2">
      <c r="B104" s="15"/>
      <c r="C104" s="77" t="s">
        <v>32</v>
      </c>
      <c r="D104" s="77"/>
      <c r="G104" s="61" t="s">
        <v>37</v>
      </c>
      <c r="H104" s="24"/>
      <c r="I104" s="24"/>
      <c r="J104" s="23"/>
      <c r="L104" s="9" t="s">
        <v>30</v>
      </c>
      <c r="M104" s="8"/>
      <c r="N104" s="8"/>
      <c r="O104" s="7"/>
    </row>
    <row r="105" spans="1:20" x14ac:dyDescent="0.2">
      <c r="B105" s="15"/>
      <c r="C105" s="15" t="s">
        <v>3</v>
      </c>
      <c r="D105" s="15" t="s">
        <v>2</v>
      </c>
      <c r="E105" t="s">
        <v>6</v>
      </c>
      <c r="F105" s="15" t="s">
        <v>0</v>
      </c>
      <c r="G105" s="20" t="s">
        <v>3</v>
      </c>
      <c r="H105" s="22" t="s">
        <v>2</v>
      </c>
      <c r="I105" s="22" t="s">
        <v>6</v>
      </c>
      <c r="J105" s="21" t="s">
        <v>0</v>
      </c>
      <c r="L105" s="20" t="s">
        <v>2</v>
      </c>
      <c r="M105" s="22" t="s">
        <v>3</v>
      </c>
      <c r="N105" s="22" t="s">
        <v>6</v>
      </c>
      <c r="O105" s="4" t="s">
        <v>0</v>
      </c>
      <c r="R105" t="s">
        <v>28</v>
      </c>
      <c r="T105" s="92">
        <f>SUM(D106:D137)</f>
        <v>92.482143730379178</v>
      </c>
    </row>
    <row r="106" spans="1:20" x14ac:dyDescent="0.2">
      <c r="B106" s="15">
        <f>A55</f>
        <v>15</v>
      </c>
      <c r="C106" s="55">
        <f>F2</f>
        <v>3.1030392169706484</v>
      </c>
      <c r="D106" s="55">
        <f>F55</f>
        <v>2.9507485932085293</v>
      </c>
      <c r="E106" s="10">
        <f>AVERAGE(C106:D106)</f>
        <v>3.0268939050895889</v>
      </c>
      <c r="F106" s="10">
        <f>_xlfn.STDEV.P(C106:D106)</f>
        <v>7.6145311881059552E-2</v>
      </c>
      <c r="G106" s="62">
        <f>G4</f>
        <v>0.20686928113137656</v>
      </c>
      <c r="H106" s="18">
        <f>G55</f>
        <v>0.19671657288056862</v>
      </c>
      <c r="I106" s="19">
        <f>AVERAGE(G106:H106)</f>
        <v>0.20179292700597259</v>
      </c>
      <c r="J106" s="63">
        <f>_xlfn.STDEV.P(G106:H106)</f>
        <v>5.0763541254039701E-3</v>
      </c>
      <c r="L106" s="67">
        <f>I2</f>
        <v>3.1030392169706484</v>
      </c>
      <c r="M106" s="19">
        <f>I55</f>
        <v>2.9507485932085293</v>
      </c>
      <c r="N106" s="19">
        <f>AVERAGE(L106:M106)</f>
        <v>3.0268939050895889</v>
      </c>
      <c r="O106" s="63">
        <f>_xlfn.STDEV.P(L106:M106)</f>
        <v>7.6145311881059552E-2</v>
      </c>
      <c r="R106" t="s">
        <v>27</v>
      </c>
      <c r="T106">
        <f>SUM(F2:F43)</f>
        <v>118.74964076510173</v>
      </c>
    </row>
    <row r="107" spans="1:20" x14ac:dyDescent="0.2">
      <c r="B107" s="15">
        <f>A56</f>
        <v>30</v>
      </c>
      <c r="C107" s="55">
        <f>F3</f>
        <v>3.67377585873975</v>
      </c>
      <c r="D107" s="55">
        <f>F56</f>
        <v>3.9252601356827972</v>
      </c>
      <c r="E107" s="10">
        <f>AVERAGE(C107:D107)</f>
        <v>3.7995179972112734</v>
      </c>
      <c r="F107" s="10">
        <f>_xlfn.STDEV.P(C107:D107)</f>
        <v>0.1257421384715236</v>
      </c>
      <c r="G107" s="62">
        <f>G5</f>
        <v>0.24491839058265</v>
      </c>
      <c r="H107" s="18">
        <f>G56</f>
        <v>0.26168400904551981</v>
      </c>
      <c r="I107" s="19">
        <f>AVERAGE(G107:H107)</f>
        <v>0.25330119981408489</v>
      </c>
      <c r="J107" s="63">
        <f>_xlfn.STDEV.P(G107:H107)</f>
        <v>8.382809231434904E-3</v>
      </c>
      <c r="L107" s="67">
        <f>I3</f>
        <v>6.7768150757103989</v>
      </c>
      <c r="M107" s="19">
        <f>I56</f>
        <v>6.8760087288913265</v>
      </c>
      <c r="N107" s="19">
        <f>AVERAGE(L107:M107)</f>
        <v>6.8264119023008627</v>
      </c>
      <c r="O107" s="63">
        <f>_xlfn.STDEV.P(L107:M107)</f>
        <v>4.9596826590463827E-2</v>
      </c>
      <c r="R107" t="s">
        <v>26</v>
      </c>
      <c r="T107">
        <f>'[1]bead loading'!$K$31</f>
        <v>5.957671137297463E-4</v>
      </c>
    </row>
    <row r="108" spans="1:20" x14ac:dyDescent="0.2">
      <c r="A108" s="15"/>
      <c r="B108" s="15">
        <f>A57</f>
        <v>45</v>
      </c>
      <c r="C108" s="55">
        <f>F4</f>
        <v>3.5716950428330096</v>
      </c>
      <c r="D108" s="55">
        <f>F57</f>
        <v>3.6919964585348759</v>
      </c>
      <c r="E108" s="10">
        <f>AVERAGE(C108:D108)</f>
        <v>3.6318457506839428</v>
      </c>
      <c r="F108" s="10">
        <f>_xlfn.STDEV.P(C108:D108)</f>
        <v>6.0150707850933127E-2</v>
      </c>
      <c r="G108" s="62">
        <f>G6</f>
        <v>0.23811300285553397</v>
      </c>
      <c r="H108" s="18">
        <f>G57</f>
        <v>0.2461330972356584</v>
      </c>
      <c r="I108" s="19">
        <f>AVERAGE(G108:H108)</f>
        <v>0.2421230500455962</v>
      </c>
      <c r="J108" s="63">
        <f>_xlfn.STDEV.P(G108:H108)</f>
        <v>4.0100471900622187E-3</v>
      </c>
      <c r="L108" s="67">
        <f>I4</f>
        <v>10.348510118543409</v>
      </c>
      <c r="M108" s="19">
        <f>I57</f>
        <v>10.568005187426202</v>
      </c>
      <c r="N108" s="19">
        <f>AVERAGE(L108:M108)</f>
        <v>10.458257652984805</v>
      </c>
      <c r="O108" s="63">
        <f>_xlfn.STDEV.P(L108:M108)</f>
        <v>0.10974753444139651</v>
      </c>
      <c r="R108" t="s">
        <v>25</v>
      </c>
      <c r="T108">
        <f>'[4]bead loading'!K14</f>
        <v>7.4114582032416593E-4</v>
      </c>
    </row>
    <row r="109" spans="1:20" x14ac:dyDescent="0.2">
      <c r="A109" s="15"/>
      <c r="B109" s="15">
        <f>A58</f>
        <v>60</v>
      </c>
      <c r="C109" s="55">
        <f>F5</f>
        <v>3.8281240657525659</v>
      </c>
      <c r="D109" s="55">
        <f>F58</f>
        <v>3.8666359567016659</v>
      </c>
      <c r="E109" s="10">
        <f>AVERAGE(C109:D109)</f>
        <v>3.8473800112271159</v>
      </c>
      <c r="F109" s="10">
        <f>_xlfn.STDEV.P(C109:D109)</f>
        <v>1.9255945474550007E-2</v>
      </c>
      <c r="G109" s="62">
        <f>G7</f>
        <v>0.25520827105017108</v>
      </c>
      <c r="H109" s="18">
        <f>G58</f>
        <v>0.25777573044677771</v>
      </c>
      <c r="I109" s="19">
        <f>AVERAGE(G109:H109)</f>
        <v>0.25649200074847439</v>
      </c>
      <c r="J109" s="63">
        <f>_xlfn.STDEV.P(G109:H109)</f>
        <v>1.2837296983033153E-3</v>
      </c>
      <c r="L109" s="67">
        <f>I5</f>
        <v>14.176634184295974</v>
      </c>
      <c r="M109" s="19">
        <f>I58</f>
        <v>14.434641144127868</v>
      </c>
      <c r="N109" s="19">
        <f>AVERAGE(L109:M109)</f>
        <v>14.305637664211922</v>
      </c>
      <c r="O109" s="63">
        <f>_xlfn.STDEV.P(L109:M109)</f>
        <v>0.12900347991594696</v>
      </c>
      <c r="R109" t="s">
        <v>24</v>
      </c>
      <c r="T109" s="74">
        <f>T105/T107</f>
        <v>155232.03882705618</v>
      </c>
    </row>
    <row r="110" spans="1:20" ht="17" thickBot="1" x14ac:dyDescent="0.25">
      <c r="A110" s="15"/>
      <c r="B110" s="15">
        <f>A59</f>
        <v>75</v>
      </c>
      <c r="C110" s="55">
        <f>F6</f>
        <v>3.8281240657525659</v>
      </c>
      <c r="D110" s="55">
        <f>F59</f>
        <v>3.6239869160996476</v>
      </c>
      <c r="E110" s="10">
        <f>AVERAGE(C110:D110)</f>
        <v>3.7260554909261066</v>
      </c>
      <c r="F110" s="10">
        <f>_xlfn.STDEV.P(C110:D110)</f>
        <v>0.10206857482645915</v>
      </c>
      <c r="G110" s="62">
        <f>G8</f>
        <v>0.25520827105017108</v>
      </c>
      <c r="H110" s="18">
        <f>G59</f>
        <v>0.24159912773997652</v>
      </c>
      <c r="I110" s="19">
        <f>AVERAGE(G110:H110)</f>
        <v>0.24840369939507378</v>
      </c>
      <c r="J110" s="63">
        <f>_xlfn.STDEV.P(G110:H110)</f>
        <v>6.8045716550972773E-3</v>
      </c>
      <c r="L110" s="67">
        <f>I6</f>
        <v>18.004758250048539</v>
      </c>
      <c r="M110" s="19">
        <f>I59</f>
        <v>18.058628060227516</v>
      </c>
      <c r="N110" s="19">
        <f>AVERAGE(L110:M110)</f>
        <v>18.031693155138029</v>
      </c>
      <c r="O110" s="63">
        <f>_xlfn.STDEV.P(L110:M110)</f>
        <v>2.6934905089488481E-2</v>
      </c>
      <c r="R110" t="s">
        <v>23</v>
      </c>
      <c r="T110" s="74">
        <f>T106/T108</f>
        <v>160224.3951307213</v>
      </c>
    </row>
    <row r="111" spans="1:20" x14ac:dyDescent="0.2">
      <c r="B111" s="15">
        <f>A60</f>
        <v>90</v>
      </c>
      <c r="C111" s="55">
        <f>F7</f>
        <v>3.2573710706012564</v>
      </c>
      <c r="D111" s="55">
        <f>F60</f>
        <v>3.5544805409783948</v>
      </c>
      <c r="E111" s="10">
        <f>AVERAGE(C111:D111)</f>
        <v>3.4059258057898258</v>
      </c>
      <c r="F111" s="10">
        <f>_xlfn.STDEV.P(C111:D111)</f>
        <v>0.14855473518856921</v>
      </c>
      <c r="G111" s="62">
        <f>G9</f>
        <v>0.21715807137341708</v>
      </c>
      <c r="H111" s="18">
        <f>G60</f>
        <v>0.23696536939855967</v>
      </c>
      <c r="I111" s="19">
        <f>AVERAGE(G111:H111)</f>
        <v>0.22706172038598837</v>
      </c>
      <c r="J111" s="63">
        <f>_xlfn.STDEV.P(G111:H111)</f>
        <v>9.9036490125712917E-3</v>
      </c>
      <c r="L111" s="67">
        <f>I7</f>
        <v>21.262129320649795</v>
      </c>
      <c r="M111" s="19">
        <f>I60</f>
        <v>21.613108601205912</v>
      </c>
      <c r="N111" s="19">
        <f>AVERAGE(L111:M111)</f>
        <v>21.437618960927853</v>
      </c>
      <c r="O111" s="63">
        <f>_xlfn.STDEV.P(L111:M111)</f>
        <v>0.1754896402780588</v>
      </c>
      <c r="R111" s="73" t="s">
        <v>36</v>
      </c>
      <c r="S111" s="72"/>
      <c r="T111" s="71">
        <f>AVERAGE(T109:T110)</f>
        <v>157728.21697888873</v>
      </c>
    </row>
    <row r="112" spans="1:20" ht="17" thickBot="1" x14ac:dyDescent="0.25">
      <c r="B112" s="15">
        <f>A61</f>
        <v>105</v>
      </c>
      <c r="C112" s="55">
        <f>F8</f>
        <v>3.2349091987198335</v>
      </c>
      <c r="D112" s="55">
        <f>F61</f>
        <v>3.2333670447370895</v>
      </c>
      <c r="E112" s="10">
        <f>AVERAGE(C112:D112)</f>
        <v>3.2341381217284617</v>
      </c>
      <c r="F112" s="10">
        <f>_xlfn.STDEV.P(C112:D112)</f>
        <v>7.7107699137202168E-4</v>
      </c>
      <c r="G112" s="62">
        <f>G10</f>
        <v>0.21566061324798891</v>
      </c>
      <c r="H112" s="18">
        <f>G61</f>
        <v>0.21555780298247262</v>
      </c>
      <c r="I112" s="19">
        <f>AVERAGE(G112:H112)</f>
        <v>0.21560920811523077</v>
      </c>
      <c r="J112" s="63">
        <f>_xlfn.STDEV.P(G112:H112)</f>
        <v>5.140513275814218E-5</v>
      </c>
      <c r="L112" s="67">
        <f>I8</f>
        <v>24.497038519369628</v>
      </c>
      <c r="M112" s="19">
        <f>I61</f>
        <v>24.846475645943002</v>
      </c>
      <c r="N112" s="19">
        <f>AVERAGE(L112:M112)</f>
        <v>24.671757082656313</v>
      </c>
      <c r="O112" s="63">
        <f>_xlfn.STDEV.P(L112:M112)</f>
        <v>0.174718563286687</v>
      </c>
      <c r="R112" s="70" t="s">
        <v>21</v>
      </c>
      <c r="S112" s="69"/>
      <c r="T112" s="68">
        <f>_xlfn.STDEV.P(T109:T110)</f>
        <v>2496.1781518325588</v>
      </c>
    </row>
    <row r="113" spans="2:15" x14ac:dyDescent="0.2">
      <c r="B113" s="15">
        <f>A62</f>
        <v>120</v>
      </c>
      <c r="C113" s="55">
        <f>F9</f>
        <v>3.2536901866926295</v>
      </c>
      <c r="D113" s="55">
        <f>F62</f>
        <v>3.3618108715597517</v>
      </c>
      <c r="E113" s="10">
        <f>AVERAGE(C113:D113)</f>
        <v>3.3077505291261904</v>
      </c>
      <c r="F113" s="10">
        <f>_xlfn.STDEV.P(C113:D113)</f>
        <v>5.4060342433561059E-2</v>
      </c>
      <c r="G113" s="62">
        <f>G11</f>
        <v>0.21691267911284198</v>
      </c>
      <c r="H113" s="18">
        <f>G62</f>
        <v>0.22412072477065012</v>
      </c>
      <c r="I113" s="19">
        <f>AVERAGE(G113:H113)</f>
        <v>0.22051670194174605</v>
      </c>
      <c r="J113" s="63">
        <f>_xlfn.STDEV.P(G113:H113)</f>
        <v>3.6040228289040688E-3</v>
      </c>
      <c r="L113" s="67">
        <f>I9</f>
        <v>27.750728706062258</v>
      </c>
      <c r="M113" s="19">
        <f>I62</f>
        <v>28.208286517502753</v>
      </c>
      <c r="N113" s="19">
        <f>AVERAGE(L113:M113)</f>
        <v>27.979507611782505</v>
      </c>
      <c r="O113" s="63">
        <f>_xlfn.STDEV.P(L113:M113)</f>
        <v>0.22877890572024739</v>
      </c>
    </row>
    <row r="114" spans="2:15" x14ac:dyDescent="0.2">
      <c r="B114" s="15">
        <f>A63</f>
        <v>135</v>
      </c>
      <c r="C114" s="55">
        <f>F10</f>
        <v>3.2858482936073288</v>
      </c>
      <c r="D114" s="55">
        <f>F63</f>
        <v>3.4126401127257089</v>
      </c>
      <c r="E114" s="10">
        <f>AVERAGE(C114:D114)</f>
        <v>3.3492442031665188</v>
      </c>
      <c r="F114" s="10">
        <f>_xlfn.STDEV.P(C114:D114)</f>
        <v>6.3395909559190056E-2</v>
      </c>
      <c r="G114" s="62">
        <f>G12</f>
        <v>0.21905655290715526</v>
      </c>
      <c r="H114" s="18">
        <f>G63</f>
        <v>0.22750934084838059</v>
      </c>
      <c r="I114" s="19">
        <f>AVERAGE(G114:H114)</f>
        <v>0.22328294687776792</v>
      </c>
      <c r="J114" s="63">
        <f>_xlfn.STDEV.P(G114:H114)</f>
        <v>4.2263939706126685E-3</v>
      </c>
      <c r="L114" s="67">
        <f>I10</f>
        <v>31.036576999669588</v>
      </c>
      <c r="M114" s="19">
        <f>I63</f>
        <v>31.62092663022846</v>
      </c>
      <c r="N114" s="19">
        <f>AVERAGE(L114:M114)</f>
        <v>31.328751814949023</v>
      </c>
      <c r="O114" s="63">
        <f>_xlfn.STDEV.P(L114:M114)</f>
        <v>0.29217481527943612</v>
      </c>
    </row>
    <row r="115" spans="2:15" x14ac:dyDescent="0.2">
      <c r="B115" s="15">
        <f>A64</f>
        <v>150</v>
      </c>
      <c r="C115" s="55">
        <f>F11</f>
        <v>2.1091715268389488</v>
      </c>
      <c r="D115" s="55">
        <f>F64</f>
        <v>3.1026059141898803</v>
      </c>
      <c r="E115" s="10">
        <f>AVERAGE(C115:D115)</f>
        <v>2.6058887205144146</v>
      </c>
      <c r="F115" s="10">
        <f>_xlfn.STDEV.P(C115:D115)</f>
        <v>0.49671719367546474</v>
      </c>
      <c r="G115" s="62">
        <f>G13</f>
        <v>0.14061143512259658</v>
      </c>
      <c r="H115" s="18">
        <f>G64</f>
        <v>0.20684039427932535</v>
      </c>
      <c r="I115" s="19">
        <f>AVERAGE(G115:H115)</f>
        <v>0.17372591470096096</v>
      </c>
      <c r="J115" s="63">
        <f>_xlfn.STDEV.P(G115:H115)</f>
        <v>3.3114479578364359E-2</v>
      </c>
      <c r="L115" s="67">
        <f>I11</f>
        <v>33.145748526508534</v>
      </c>
      <c r="M115" s="19">
        <f>I64</f>
        <v>34.72353254441834</v>
      </c>
      <c r="N115" s="19">
        <f>AVERAGE(L115:M115)</f>
        <v>33.934640535463437</v>
      </c>
      <c r="O115" s="63">
        <f>_xlfn.STDEV.P(L115:M115)</f>
        <v>0.78889200895490319</v>
      </c>
    </row>
    <row r="116" spans="2:15" x14ac:dyDescent="0.2">
      <c r="B116" s="15">
        <f>A65</f>
        <v>165</v>
      </c>
      <c r="C116" s="55">
        <f>F12</f>
        <v>2.3840956471898429</v>
      </c>
      <c r="D116" s="55">
        <f>F65</f>
        <v>2.8863893593583638</v>
      </c>
      <c r="E116" s="10">
        <f>AVERAGE(C116:D116)</f>
        <v>2.6352425032741031</v>
      </c>
      <c r="F116" s="10">
        <f>_xlfn.STDEV.P(C116:D116)</f>
        <v>0.25114685608426046</v>
      </c>
      <c r="G116" s="62">
        <f>G14</f>
        <v>0.1589397098126562</v>
      </c>
      <c r="H116" s="18">
        <f>G65</f>
        <v>0.19242595729055759</v>
      </c>
      <c r="I116" s="19">
        <f>AVERAGE(G116:H116)</f>
        <v>0.17568283355160691</v>
      </c>
      <c r="J116" s="63">
        <f>_xlfn.STDEV.P(G116:H116)</f>
        <v>1.6743123738950691E-2</v>
      </c>
      <c r="L116" s="67">
        <f>I12</f>
        <v>35.529844173698379</v>
      </c>
      <c r="M116" s="19">
        <f>I65</f>
        <v>37.609921903776701</v>
      </c>
      <c r="N116" s="19">
        <f>AVERAGE(L116:M116)</f>
        <v>36.569883038737544</v>
      </c>
      <c r="O116" s="63">
        <f>_xlfn.STDEV.P(L116:M116)</f>
        <v>1.0400388650391612</v>
      </c>
    </row>
    <row r="117" spans="2:15" x14ac:dyDescent="0.2">
      <c r="B117" s="15">
        <f>A66</f>
        <v>180</v>
      </c>
      <c r="C117" s="55">
        <f>F13</f>
        <v>3.1952936463838948</v>
      </c>
      <c r="D117" s="55">
        <f>F66</f>
        <v>2.2027928313770193</v>
      </c>
      <c r="E117" s="10">
        <f>AVERAGE(C117:D117)</f>
        <v>2.6990432388804573</v>
      </c>
      <c r="F117" s="10">
        <f>_xlfn.STDEV.P(C117:D117)</f>
        <v>0.49625040750343591</v>
      </c>
      <c r="G117" s="62">
        <f>G15</f>
        <v>0.21301957642559299</v>
      </c>
      <c r="H117" s="18">
        <f>G66</f>
        <v>0.14685285542513463</v>
      </c>
      <c r="I117" s="19">
        <f>AVERAGE(G117:H117)</f>
        <v>0.1799362159253638</v>
      </c>
      <c r="J117" s="63">
        <f>_xlfn.STDEV.P(G117:H117)</f>
        <v>3.3083360500229288E-2</v>
      </c>
      <c r="L117" s="67">
        <f>I13</f>
        <v>38.725137820082274</v>
      </c>
      <c r="M117" s="19">
        <f>I66</f>
        <v>39.812714735153719</v>
      </c>
      <c r="N117" s="19">
        <f>AVERAGE(L117:M117)</f>
        <v>39.268926277617993</v>
      </c>
      <c r="O117" s="63">
        <f>_xlfn.STDEV.P(L117:M117)</f>
        <v>0.54378845753572236</v>
      </c>
    </row>
    <row r="118" spans="2:15" x14ac:dyDescent="0.2">
      <c r="B118" s="15">
        <f>A67</f>
        <v>195</v>
      </c>
      <c r="C118" s="55">
        <f>F14</f>
        <v>2.427528346227569</v>
      </c>
      <c r="D118" s="55">
        <f>F67</f>
        <v>3.0242869916046016</v>
      </c>
      <c r="E118" s="10">
        <f>AVERAGE(C118:D118)</f>
        <v>2.7259076689160855</v>
      </c>
      <c r="F118" s="10">
        <f>_xlfn.STDEV.P(C118:D118)</f>
        <v>0.29837932268851408</v>
      </c>
      <c r="G118" s="62">
        <f>G16</f>
        <v>0.16183522308183793</v>
      </c>
      <c r="H118" s="18">
        <f>G67</f>
        <v>0.2016191327736401</v>
      </c>
      <c r="I118" s="19">
        <f>AVERAGE(G118:H118)</f>
        <v>0.18172717792773901</v>
      </c>
      <c r="J118" s="63">
        <f>_xlfn.STDEV.P(G118:H118)</f>
        <v>1.9891954845901005E-2</v>
      </c>
      <c r="L118" s="67">
        <f>I14</f>
        <v>41.152666166309842</v>
      </c>
      <c r="M118" s="19">
        <f>I67</f>
        <v>42.837001726758324</v>
      </c>
      <c r="N118" s="19">
        <f>AVERAGE(L118:M118)</f>
        <v>41.994833946534087</v>
      </c>
      <c r="O118" s="63">
        <f>_xlfn.STDEV.P(L118:M118)</f>
        <v>0.84216778022424066</v>
      </c>
    </row>
    <row r="119" spans="2:15" x14ac:dyDescent="0.2">
      <c r="B119" s="15">
        <f>A68</f>
        <v>210</v>
      </c>
      <c r="C119" s="55">
        <f>F15</f>
        <v>1.5252467305076052</v>
      </c>
      <c r="D119" s="55">
        <f>F68</f>
        <v>2.8942670383656557</v>
      </c>
      <c r="E119" s="10">
        <f>AVERAGE(C119:D119)</f>
        <v>2.2097568844366302</v>
      </c>
      <c r="F119" s="10">
        <f>_xlfn.STDEV.P(C119:D119)</f>
        <v>0.68451015392902614</v>
      </c>
      <c r="G119" s="62">
        <f>G17</f>
        <v>0.10168311536717368</v>
      </c>
      <c r="H119" s="18">
        <f>G68</f>
        <v>0.19295113589104371</v>
      </c>
      <c r="I119" s="19">
        <f>AVERAGE(G119:H119)</f>
        <v>0.1473171256291087</v>
      </c>
      <c r="J119" s="63">
        <f>_xlfn.STDEV.P(G119:H119)</f>
        <v>4.5634010261935018E-2</v>
      </c>
      <c r="L119" s="67">
        <f>I15</f>
        <v>42.677912896817446</v>
      </c>
      <c r="M119" s="19">
        <f>I68</f>
        <v>45.731268765123978</v>
      </c>
      <c r="N119" s="19">
        <f>AVERAGE(L119:M119)</f>
        <v>44.204590830970716</v>
      </c>
      <c r="O119" s="63">
        <f>_xlfn.STDEV.P(L119:M119)</f>
        <v>1.5266779341532661</v>
      </c>
    </row>
    <row r="120" spans="2:15" x14ac:dyDescent="0.2">
      <c r="B120" s="15">
        <f>A69</f>
        <v>225</v>
      </c>
      <c r="C120" s="55">
        <f>F16</f>
        <v>3.2833416246964817</v>
      </c>
      <c r="D120" s="55">
        <f>F69</f>
        <v>2.9715164771230622</v>
      </c>
      <c r="E120" s="10">
        <f>AVERAGE(C120:D120)</f>
        <v>3.1274290509097717</v>
      </c>
      <c r="F120" s="10">
        <f>_xlfn.STDEV.P(C120:D120)</f>
        <v>0.15591257378670975</v>
      </c>
      <c r="G120" s="62">
        <f>G18</f>
        <v>0.21888944164643212</v>
      </c>
      <c r="H120" s="18">
        <f>G69</f>
        <v>0.19810109847487081</v>
      </c>
      <c r="I120" s="19">
        <f>AVERAGE(G120:H120)</f>
        <v>0.20849527006065147</v>
      </c>
      <c r="J120" s="63">
        <f>_xlfn.STDEV.P(G120:H120)</f>
        <v>1.0394171585780654E-2</v>
      </c>
      <c r="L120" s="67">
        <f>I16</f>
        <v>45.961254521513929</v>
      </c>
      <c r="M120" s="19">
        <f>I69</f>
        <v>48.702785242247039</v>
      </c>
      <c r="N120" s="19">
        <f>AVERAGE(L120:M120)</f>
        <v>47.332019881880484</v>
      </c>
      <c r="O120" s="63">
        <f>_xlfn.STDEV.P(L120:M120)</f>
        <v>1.3707653603665548</v>
      </c>
    </row>
    <row r="121" spans="2:15" x14ac:dyDescent="0.2">
      <c r="B121" s="15">
        <f>A70</f>
        <v>240</v>
      </c>
      <c r="C121" s="55">
        <f>F17</f>
        <v>1.3159060207998274</v>
      </c>
      <c r="D121" s="55">
        <f>F70</f>
        <v>3.0061680823917079</v>
      </c>
      <c r="E121" s="10">
        <f>AVERAGE(C121:D121)</f>
        <v>2.1610370515957675</v>
      </c>
      <c r="F121" s="10">
        <f>_xlfn.STDEV.P(C121:D121)</f>
        <v>0.84513103079594054</v>
      </c>
      <c r="G121" s="62">
        <f>G19</f>
        <v>8.7727068053321824E-2</v>
      </c>
      <c r="H121" s="18">
        <f>G70</f>
        <v>0.20041120549278052</v>
      </c>
      <c r="I121" s="19">
        <f>AVERAGE(G121:H121)</f>
        <v>0.14406913677305117</v>
      </c>
      <c r="J121" s="63">
        <f>_xlfn.STDEV.P(G121:H121)</f>
        <v>5.6342068719729368E-2</v>
      </c>
      <c r="L121" s="67">
        <f>I17</f>
        <v>47.277160542313759</v>
      </c>
      <c r="M121" s="19">
        <f>I70</f>
        <v>51.708953324638749</v>
      </c>
      <c r="N121" s="19">
        <f>AVERAGE(L121:M121)</f>
        <v>49.493056933476254</v>
      </c>
      <c r="O121" s="63">
        <f>_xlfn.STDEV.P(L121:M121)</f>
        <v>2.2158963911624951</v>
      </c>
    </row>
    <row r="122" spans="2:15" x14ac:dyDescent="0.2">
      <c r="B122" s="15">
        <f>A71</f>
        <v>255</v>
      </c>
      <c r="C122" s="55">
        <f>F18</f>
        <v>3.0596178070213127</v>
      </c>
      <c r="D122" s="55">
        <f>F71</f>
        <v>3.2434458692669503</v>
      </c>
      <c r="E122" s="10">
        <f>AVERAGE(C122:D122)</f>
        <v>3.1515318381441313</v>
      </c>
      <c r="F122" s="10">
        <f>_xlfn.STDEV.P(C122:D122)</f>
        <v>9.1914031122818818E-2</v>
      </c>
      <c r="G122" s="62">
        <f>G20</f>
        <v>0.20397452046808751</v>
      </c>
      <c r="H122" s="18">
        <f>G71</f>
        <v>0.21622972461779669</v>
      </c>
      <c r="I122" s="19">
        <f>AVERAGE(G122:H122)</f>
        <v>0.21010212254294208</v>
      </c>
      <c r="J122" s="63">
        <f>_xlfn.STDEV.P(G122:H122)</f>
        <v>6.1276020748545906E-3</v>
      </c>
      <c r="L122" s="67">
        <f>I18</f>
        <v>50.33677834933507</v>
      </c>
      <c r="M122" s="19">
        <f>I71</f>
        <v>54.952399193905698</v>
      </c>
      <c r="N122" s="19">
        <f>AVERAGE(L122:M122)</f>
        <v>52.644588771620384</v>
      </c>
      <c r="O122" s="63">
        <f>_xlfn.STDEV.P(L122:M122)</f>
        <v>2.3078104222853142</v>
      </c>
    </row>
    <row r="123" spans="2:15" x14ac:dyDescent="0.2">
      <c r="B123" s="15">
        <f>A72</f>
        <v>270</v>
      </c>
      <c r="C123" s="55">
        <f>F19</f>
        <v>3.4969835357346208</v>
      </c>
      <c r="D123" s="55">
        <f>F72</f>
        <v>3.0992567974385747</v>
      </c>
      <c r="E123" s="10">
        <f>AVERAGE(C123:D123)</f>
        <v>3.2981201665865978</v>
      </c>
      <c r="F123" s="10">
        <f>_xlfn.STDEV.P(C123:D123)</f>
        <v>0.19886336914802305</v>
      </c>
      <c r="G123" s="62">
        <f>G21</f>
        <v>0.2331322357156414</v>
      </c>
      <c r="H123" s="18">
        <f>G72</f>
        <v>0.2066171198292383</v>
      </c>
      <c r="I123" s="19">
        <f>AVERAGE(G123:H123)</f>
        <v>0.21987467777243985</v>
      </c>
      <c r="J123" s="63">
        <f>_xlfn.STDEV.P(G123:H123)</f>
        <v>1.3257557943201548E-2</v>
      </c>
      <c r="L123" s="67">
        <f>I19</f>
        <v>53.833761885069691</v>
      </c>
      <c r="M123" s="19">
        <f>I72</f>
        <v>58.051655991344276</v>
      </c>
      <c r="N123" s="19">
        <f>AVERAGE(L123:M123)</f>
        <v>55.942708938206984</v>
      </c>
      <c r="O123" s="63">
        <f>_xlfn.STDEV.P(L123:M123)</f>
        <v>2.1089470531372925</v>
      </c>
    </row>
    <row r="124" spans="2:15" x14ac:dyDescent="0.2">
      <c r="B124" s="15">
        <f>A73</f>
        <v>285</v>
      </c>
      <c r="C124" s="55">
        <f>F20</f>
        <v>3.4804173060255845</v>
      </c>
      <c r="D124" s="55">
        <f>F73</f>
        <v>2.7429809790210213</v>
      </c>
      <c r="E124" s="10">
        <f>AVERAGE(C124:D124)</f>
        <v>3.1116991425233032</v>
      </c>
      <c r="F124" s="10">
        <f>_xlfn.STDEV.P(C124:D124)</f>
        <v>0.36871816350227987</v>
      </c>
      <c r="G124" s="62">
        <f>G22</f>
        <v>0.23202782040170564</v>
      </c>
      <c r="H124" s="18">
        <f>G73</f>
        <v>0.18286539860140141</v>
      </c>
      <c r="I124" s="19">
        <f>AVERAGE(G124:H124)</f>
        <v>0.20744660950155352</v>
      </c>
      <c r="J124" s="63">
        <f>_xlfn.STDEV.P(G124:H124)</f>
        <v>2.4581210900152098E-2</v>
      </c>
      <c r="L124" s="67">
        <f>I20</f>
        <v>57.314179191095278</v>
      </c>
      <c r="M124" s="19">
        <f>I73</f>
        <v>60.794636970365296</v>
      </c>
      <c r="N124" s="19">
        <f>AVERAGE(L124:M124)</f>
        <v>59.054408080730283</v>
      </c>
      <c r="O124" s="63">
        <f>_xlfn.STDEV.P(L124:M124)</f>
        <v>1.7402288896350093</v>
      </c>
    </row>
    <row r="125" spans="2:15" x14ac:dyDescent="0.2">
      <c r="B125" s="15">
        <f>A74</f>
        <v>300</v>
      </c>
      <c r="C125" s="55">
        <f>F21</f>
        <v>3.3377716253832208</v>
      </c>
      <c r="D125" s="55">
        <f>F74</f>
        <v>2.4351985229332809</v>
      </c>
      <c r="E125" s="10">
        <f>AVERAGE(C125:D125)</f>
        <v>2.8864850741582506</v>
      </c>
      <c r="F125" s="10">
        <f>_xlfn.STDEV.P(C125:D125)</f>
        <v>0.45128655122497308</v>
      </c>
      <c r="G125" s="62">
        <f>G23</f>
        <v>0.22251810835888139</v>
      </c>
      <c r="H125" s="18">
        <f>G74</f>
        <v>0.16234656819555207</v>
      </c>
      <c r="I125" s="19">
        <f>AVERAGE(G125:H125)</f>
        <v>0.19243233827721673</v>
      </c>
      <c r="J125" s="63">
        <f>_xlfn.STDEV.P(G125:H125)</f>
        <v>3.0085770081664538E-2</v>
      </c>
      <c r="L125" s="67">
        <f>I21</f>
        <v>60.651950816478497</v>
      </c>
      <c r="M125" s="19">
        <f>I74</f>
        <v>63.22983549329858</v>
      </c>
      <c r="N125" s="19">
        <f>AVERAGE(L125:M125)</f>
        <v>61.940893154888542</v>
      </c>
      <c r="O125" s="63">
        <f>_xlfn.STDEV.P(L125:M125)</f>
        <v>1.2889423384100418</v>
      </c>
    </row>
    <row r="126" spans="2:15" x14ac:dyDescent="0.2">
      <c r="B126" s="15">
        <f>A75</f>
        <v>315</v>
      </c>
      <c r="C126" s="55">
        <f>F22</f>
        <v>1.2759644824758245</v>
      </c>
      <c r="D126" s="55">
        <f>F75</f>
        <v>2.8028297979680508</v>
      </c>
      <c r="E126" s="10">
        <f>AVERAGE(C126:D126)</f>
        <v>2.0393971402219377</v>
      </c>
      <c r="F126" s="10">
        <f>_xlfn.STDEV.P(C126:D126)</f>
        <v>0.76343265774611258</v>
      </c>
      <c r="G126" s="62">
        <f>G24</f>
        <v>8.5064298831721633E-2</v>
      </c>
      <c r="H126" s="18">
        <f>G75</f>
        <v>0.18685531986453671</v>
      </c>
      <c r="I126" s="19">
        <f>AVERAGE(G126:H126)</f>
        <v>0.13595980934812918</v>
      </c>
      <c r="J126" s="63">
        <f>_xlfn.STDEV.P(G126:H126)</f>
        <v>5.0895510516407519E-2</v>
      </c>
      <c r="L126" s="67">
        <f>I22</f>
        <v>61.927915298954318</v>
      </c>
      <c r="M126" s="19">
        <f>I75</f>
        <v>66.032665291266625</v>
      </c>
      <c r="N126" s="19">
        <f>AVERAGE(L126:M126)</f>
        <v>63.980290295110471</v>
      </c>
      <c r="O126" s="63">
        <f>_xlfn.STDEV.P(L126:M126)</f>
        <v>2.0523749961561535</v>
      </c>
    </row>
    <row r="127" spans="2:15" x14ac:dyDescent="0.2">
      <c r="B127" s="15">
        <f>A76</f>
        <v>330</v>
      </c>
      <c r="C127" s="55">
        <f>F23</f>
        <v>1.384783310386513</v>
      </c>
      <c r="D127" s="55">
        <f>F76</f>
        <v>2.4767634122025637</v>
      </c>
      <c r="E127" s="10">
        <f>AVERAGE(C127:D127)</f>
        <v>1.9307733612945384</v>
      </c>
      <c r="F127" s="10">
        <f>_xlfn.STDEV.P(C127:D127)</f>
        <v>0.54599005090802499</v>
      </c>
      <c r="G127" s="62">
        <f>G25</f>
        <v>9.2318887359100862E-2</v>
      </c>
      <c r="H127" s="18">
        <f>G76</f>
        <v>0.16511756081350423</v>
      </c>
      <c r="I127" s="19">
        <f>AVERAGE(G127:H127)</f>
        <v>0.12871822408630254</v>
      </c>
      <c r="J127" s="63">
        <f>_xlfn.STDEV.P(G127:H127)</f>
        <v>3.6399336727201727E-2</v>
      </c>
      <c r="L127" s="67">
        <f>I23</f>
        <v>63.312698609340828</v>
      </c>
      <c r="M127" s="19">
        <f>I76</f>
        <v>68.509428703469183</v>
      </c>
      <c r="N127" s="19">
        <f>AVERAGE(L127:M127)</f>
        <v>65.911063656405005</v>
      </c>
      <c r="O127" s="63">
        <f>_xlfn.STDEV.P(L127:M127)</f>
        <v>2.5983650470641777</v>
      </c>
    </row>
    <row r="128" spans="2:15" x14ac:dyDescent="0.2">
      <c r="B128" s="15">
        <f>A77</f>
        <v>345</v>
      </c>
      <c r="C128" s="55">
        <f>F24</f>
        <v>2.8367723306763488</v>
      </c>
      <c r="D128" s="55">
        <f>F77</f>
        <v>2.5751431068852835</v>
      </c>
      <c r="E128" s="10">
        <f>AVERAGE(C128:D128)</f>
        <v>2.7059577187808159</v>
      </c>
      <c r="F128" s="10">
        <f>_xlfn.STDEV.P(C128:D128)</f>
        <v>0.13081461189553267</v>
      </c>
      <c r="G128" s="62">
        <f>G26</f>
        <v>0.18911815537842325</v>
      </c>
      <c r="H128" s="18">
        <f>G77</f>
        <v>0.17167620712568557</v>
      </c>
      <c r="I128" s="19">
        <f>AVERAGE(G128:H128)</f>
        <v>0.18039718125205439</v>
      </c>
      <c r="J128" s="63">
        <f>_xlfn.STDEV.P(G128:H128)</f>
        <v>8.7209741263688384E-3</v>
      </c>
      <c r="L128" s="67">
        <f>I24</f>
        <v>66.149470940017181</v>
      </c>
      <c r="M128" s="19">
        <f>I77</f>
        <v>71.084571810354461</v>
      </c>
      <c r="N128" s="19">
        <f>AVERAGE(L128:M128)</f>
        <v>68.617021375185828</v>
      </c>
      <c r="O128" s="63">
        <f>_xlfn.STDEV.P(L128:M128)</f>
        <v>2.4675504351686399</v>
      </c>
    </row>
    <row r="129" spans="2:15" x14ac:dyDescent="0.2">
      <c r="B129" s="15">
        <f>A78</f>
        <v>360</v>
      </c>
      <c r="C129" s="55">
        <f>F25</f>
        <v>3.2419913435044978</v>
      </c>
      <c r="D129" s="55">
        <f>F78</f>
        <v>2.5295877421505808</v>
      </c>
      <c r="E129" s="10">
        <f>AVERAGE(C129:D129)</f>
        <v>2.8857895428275393</v>
      </c>
      <c r="F129" s="10">
        <f>_xlfn.STDEV.P(C129:D129)</f>
        <v>0.35620180067695967</v>
      </c>
      <c r="G129" s="62">
        <f>G27</f>
        <v>0.21613275623363318</v>
      </c>
      <c r="H129" s="18">
        <f>G78</f>
        <v>0.16863918281003873</v>
      </c>
      <c r="I129" s="19">
        <f>AVERAGE(G129:H129)</f>
        <v>0.19238596952183595</v>
      </c>
      <c r="J129" s="63">
        <f>_xlfn.STDEV.P(G129:H129)</f>
        <v>2.3746786711797137E-2</v>
      </c>
      <c r="L129" s="67">
        <f>I25</f>
        <v>69.391462283521676</v>
      </c>
      <c r="M129" s="19">
        <f>I78</f>
        <v>73.614159552505043</v>
      </c>
      <c r="N129" s="19">
        <f>AVERAGE(L129:M129)</f>
        <v>71.502810918013353</v>
      </c>
      <c r="O129" s="63">
        <f>_xlfn.STDEV.P(L129:M129)</f>
        <v>2.1113486344916836</v>
      </c>
    </row>
    <row r="130" spans="2:15" x14ac:dyDescent="0.2">
      <c r="B130" s="15">
        <f>A79</f>
        <v>375</v>
      </c>
      <c r="C130" s="55">
        <f>F26</f>
        <v>3.3028414135764321</v>
      </c>
      <c r="D130" s="55">
        <f>F79</f>
        <v>2.474247243120915</v>
      </c>
      <c r="E130" s="10">
        <f>AVERAGE(C130:D130)</f>
        <v>2.8885443283486736</v>
      </c>
      <c r="F130" s="10">
        <f>_xlfn.STDEV.P(C130:D130)</f>
        <v>0.4142970852277566</v>
      </c>
      <c r="G130" s="62">
        <f>G28</f>
        <v>0.22018942757176213</v>
      </c>
      <c r="H130" s="18">
        <f>G79</f>
        <v>0.16494981620806101</v>
      </c>
      <c r="I130" s="19">
        <f>AVERAGE(G130:H130)</f>
        <v>0.19256962188991156</v>
      </c>
      <c r="J130" s="63">
        <f>_xlfn.STDEV.P(G130:H130)</f>
        <v>2.7619805681850615E-2</v>
      </c>
      <c r="L130" s="67">
        <f>I26</f>
        <v>72.694303697098107</v>
      </c>
      <c r="M130" s="19">
        <f>I79</f>
        <v>76.088406795625957</v>
      </c>
      <c r="N130" s="19">
        <f>AVERAGE(L130:M130)</f>
        <v>74.391355246362025</v>
      </c>
      <c r="O130" s="63">
        <f>_xlfn.STDEV.P(L130:M130)</f>
        <v>1.6970515492639251</v>
      </c>
    </row>
    <row r="131" spans="2:15" x14ac:dyDescent="0.2">
      <c r="B131" s="15">
        <f>A80</f>
        <v>390</v>
      </c>
      <c r="C131" s="55">
        <f>F27</f>
        <v>3.4393075009150818</v>
      </c>
      <c r="D131" s="55">
        <f>F80</f>
        <v>2.405291600628586</v>
      </c>
      <c r="E131" s="10">
        <f>AVERAGE(C131:D131)</f>
        <v>2.9222995507718341</v>
      </c>
      <c r="F131" s="10">
        <f>_xlfn.STDEV.P(C131:D131)</f>
        <v>0.51700795014324707</v>
      </c>
      <c r="G131" s="62">
        <f>G29</f>
        <v>0.2292871667276721</v>
      </c>
      <c r="H131" s="18">
        <f>G80</f>
        <v>0.16035277337523907</v>
      </c>
      <c r="I131" s="19">
        <f>AVERAGE(G131:H131)</f>
        <v>0.19481997005145557</v>
      </c>
      <c r="J131" s="63">
        <f>_xlfn.STDEV.P(G131:H131)</f>
        <v>3.446719667621656E-2</v>
      </c>
      <c r="L131" s="67">
        <f>I27</f>
        <v>76.133611198013185</v>
      </c>
      <c r="M131" s="19">
        <f>I80</f>
        <v>78.493698396254544</v>
      </c>
      <c r="N131" s="19">
        <f>AVERAGE(L131:M131)</f>
        <v>77.313654797133864</v>
      </c>
      <c r="O131" s="63">
        <f>_xlfn.STDEV.P(L131:M131)</f>
        <v>1.1800435991206797</v>
      </c>
    </row>
    <row r="132" spans="2:15" x14ac:dyDescent="0.2">
      <c r="B132" s="15">
        <f>A81</f>
        <v>405</v>
      </c>
      <c r="C132" s="55">
        <f>F28</f>
        <v>3.4454460217613416</v>
      </c>
      <c r="D132" s="55">
        <f>F81</f>
        <v>2.40499696330399</v>
      </c>
      <c r="E132" s="10">
        <f>AVERAGE(C132:D132)</f>
        <v>2.9252214925326658</v>
      </c>
      <c r="F132" s="10">
        <f>_xlfn.STDEV.P(C132:D132)</f>
        <v>0.52022452922867513</v>
      </c>
      <c r="G132" s="62">
        <f>G30</f>
        <v>0.22969640145075612</v>
      </c>
      <c r="H132" s="18">
        <f>G81</f>
        <v>0.16033313088693266</v>
      </c>
      <c r="I132" s="19">
        <f>AVERAGE(G132:H132)</f>
        <v>0.19501476616884439</v>
      </c>
      <c r="J132" s="63">
        <f>_xlfn.STDEV.P(G132:H132)</f>
        <v>3.4681635281911684E-2</v>
      </c>
      <c r="L132" s="67">
        <f>I28</f>
        <v>79.579057219774526</v>
      </c>
      <c r="M132" s="19">
        <f>I81</f>
        <v>80.898695359558531</v>
      </c>
      <c r="N132" s="19">
        <f>AVERAGE(L132:M132)</f>
        <v>80.238876289666536</v>
      </c>
      <c r="O132" s="63">
        <f>_xlfn.STDEV.P(L132:M132)</f>
        <v>0.65981906989200212</v>
      </c>
    </row>
    <row r="133" spans="2:15" x14ac:dyDescent="0.2">
      <c r="B133" s="15">
        <f>A82</f>
        <v>420</v>
      </c>
      <c r="C133" s="55">
        <f>F29</f>
        <v>3.3857160633159213</v>
      </c>
      <c r="D133" s="55">
        <f>F82</f>
        <v>2.2811780308707466</v>
      </c>
      <c r="E133" s="10">
        <f>AVERAGE(C133:D133)</f>
        <v>2.8334470470933342</v>
      </c>
      <c r="F133" s="10">
        <f>_xlfn.STDEV.P(C133:D133)</f>
        <v>0.55226901622258573</v>
      </c>
      <c r="G133" s="62">
        <f>G31</f>
        <v>0.22571440422106143</v>
      </c>
      <c r="H133" s="18">
        <f>G82</f>
        <v>0.15207853539138311</v>
      </c>
      <c r="I133" s="19">
        <f>AVERAGE(G133:H133)</f>
        <v>0.18889646980622227</v>
      </c>
      <c r="J133" s="63">
        <f>_xlfn.STDEV.P(G133:H133)</f>
        <v>3.6817934414839153E-2</v>
      </c>
      <c r="L133" s="67">
        <f>I29</f>
        <v>82.964773283090452</v>
      </c>
      <c r="M133" s="19">
        <f>I82</f>
        <v>83.179873390429279</v>
      </c>
      <c r="N133" s="19">
        <f>AVERAGE(L133:M133)</f>
        <v>83.072323336759865</v>
      </c>
      <c r="O133" s="63">
        <f>_xlfn.STDEV.P(L133:M133)</f>
        <v>0.10755005366941361</v>
      </c>
    </row>
    <row r="134" spans="2:15" x14ac:dyDescent="0.2">
      <c r="B134" s="15">
        <f>A83</f>
        <v>435</v>
      </c>
      <c r="C134" s="55">
        <f>F30</f>
        <v>1.9069643648813683</v>
      </c>
      <c r="D134" s="55">
        <f>F83</f>
        <v>2.186583866165305</v>
      </c>
      <c r="E134" s="10">
        <f>AVERAGE(C134:D134)</f>
        <v>2.0467741155233368</v>
      </c>
      <c r="F134" s="10">
        <f>_xlfn.STDEV.P(C134:D134)</f>
        <v>0.13980975064196832</v>
      </c>
      <c r="G134" s="62">
        <f>G32</f>
        <v>0.1271309576587579</v>
      </c>
      <c r="H134" s="18">
        <f>G83</f>
        <v>0.14577225774435368</v>
      </c>
      <c r="I134" s="19">
        <f>AVERAGE(G134:H134)</f>
        <v>0.13645160770155579</v>
      </c>
      <c r="J134" s="63">
        <f>_xlfn.STDEV.P(G134:H134)</f>
        <v>9.32065004279789E-3</v>
      </c>
      <c r="L134" s="67">
        <f>I30</f>
        <v>84.871737647971827</v>
      </c>
      <c r="M134" s="19">
        <f>I83</f>
        <v>85.366457256594586</v>
      </c>
      <c r="N134" s="19">
        <f>AVERAGE(L134:M134)</f>
        <v>85.119097452283199</v>
      </c>
      <c r="O134" s="63">
        <f>_xlfn.STDEV.P(L134:M134)</f>
        <v>0.24735980431137961</v>
      </c>
    </row>
    <row r="135" spans="2:15" x14ac:dyDescent="0.2">
      <c r="B135" s="15">
        <f>A84</f>
        <v>450</v>
      </c>
      <c r="C135" s="55">
        <f>F31</f>
        <v>3.1791300933993387</v>
      </c>
      <c r="D135" s="55">
        <f>F84</f>
        <v>2.2618069385325881</v>
      </c>
      <c r="E135" s="10">
        <f>AVERAGE(C135:D135)</f>
        <v>2.7204685159659636</v>
      </c>
      <c r="F135" s="10">
        <f>_xlfn.STDEV.P(C135:D135)</f>
        <v>0.45866157743337332</v>
      </c>
      <c r="G135" s="62">
        <f>G33</f>
        <v>0.21194200622662257</v>
      </c>
      <c r="H135" s="18">
        <f>G84</f>
        <v>0.15078712923550588</v>
      </c>
      <c r="I135" s="19">
        <f>AVERAGE(G135:H135)</f>
        <v>0.18136456773106424</v>
      </c>
      <c r="J135" s="63">
        <f>_xlfn.STDEV.P(G135:H135)</f>
        <v>3.0577438495558339E-2</v>
      </c>
      <c r="L135" s="67">
        <f>I31</f>
        <v>88.050867741371164</v>
      </c>
      <c r="M135" s="19">
        <f>I84</f>
        <v>87.628264195127173</v>
      </c>
      <c r="N135" s="19">
        <f>AVERAGE(L135:M135)</f>
        <v>87.839565968249161</v>
      </c>
      <c r="O135" s="63">
        <f>_xlfn.STDEV.P(L135:M135)</f>
        <v>0.2113017731219955</v>
      </c>
    </row>
    <row r="136" spans="2:15" x14ac:dyDescent="0.2">
      <c r="B136" s="15">
        <f>A85</f>
        <v>465</v>
      </c>
      <c r="C136" s="55">
        <f>F32</f>
        <v>3.1487123830182306</v>
      </c>
      <c r="D136" s="55">
        <f>F85</f>
        <v>2.299216861735391</v>
      </c>
      <c r="E136" s="10">
        <f>AVERAGE(C136:D136)</f>
        <v>2.723964622376811</v>
      </c>
      <c r="F136" s="10">
        <f>_xlfn.STDEV.P(C136:D136)</f>
        <v>0.42474776064141806</v>
      </c>
      <c r="G136" s="62">
        <f>G34</f>
        <v>0.20991415886788203</v>
      </c>
      <c r="H136" s="18">
        <f>G85</f>
        <v>0.15328112411569272</v>
      </c>
      <c r="I136" s="19">
        <f>AVERAGE(G136:H136)</f>
        <v>0.18159764149178736</v>
      </c>
      <c r="J136" s="63">
        <f>_xlfn.STDEV.P(G136:H136)</f>
        <v>2.8316517376094679E-2</v>
      </c>
      <c r="L136" s="67">
        <f>I32</f>
        <v>91.199580124389399</v>
      </c>
      <c r="M136" s="19">
        <f>I85</f>
        <v>89.927481056862561</v>
      </c>
      <c r="N136" s="19">
        <f>AVERAGE(L136:M136)</f>
        <v>90.563530590625987</v>
      </c>
      <c r="O136" s="63">
        <f>_xlfn.STDEV.P(L136:M136)</f>
        <v>0.63604953376341911</v>
      </c>
    </row>
    <row r="137" spans="2:15" x14ac:dyDescent="0.2">
      <c r="B137" s="15">
        <f>A86</f>
        <v>480</v>
      </c>
      <c r="C137" s="55">
        <f>F33</f>
        <v>3.1656907596805119</v>
      </c>
      <c r="D137" s="55">
        <f>F86</f>
        <v>2.5546626735166114</v>
      </c>
      <c r="E137" s="10">
        <f>AVERAGE(C137:D137)</f>
        <v>2.8601767165985619</v>
      </c>
      <c r="F137" s="10">
        <f>_xlfn.STDEV.P(C137:D137)</f>
        <v>0.30551404308194963</v>
      </c>
      <c r="G137" s="62">
        <f>G35</f>
        <v>0.21104605064536747</v>
      </c>
      <c r="H137" s="18">
        <f>G86</f>
        <v>0.17031084490110743</v>
      </c>
      <c r="I137" s="19">
        <f>AVERAGE(G137:H137)</f>
        <v>0.19067844777323745</v>
      </c>
      <c r="J137" s="63">
        <f>_xlfn.STDEV.P(G137:H137)</f>
        <v>2.036760287212994E-2</v>
      </c>
      <c r="L137" s="67">
        <f>I33</f>
        <v>94.365270884069915</v>
      </c>
      <c r="M137" s="19">
        <f>I86</f>
        <v>92.482143730379178</v>
      </c>
      <c r="N137" s="19">
        <f>AVERAGE(L137:M137)</f>
        <v>93.423707307224547</v>
      </c>
      <c r="O137" s="63">
        <f>_xlfn.STDEV.P(L137:M137)</f>
        <v>0.94156357684536829</v>
      </c>
    </row>
    <row r="138" spans="2:15" x14ac:dyDescent="0.2">
      <c r="B138" s="15">
        <f>A87</f>
        <v>495</v>
      </c>
      <c r="C138" s="55">
        <f>F34</f>
        <v>2.1621275707869199</v>
      </c>
      <c r="D138" s="55">
        <f>F87</f>
        <v>2.5035690845424163</v>
      </c>
      <c r="E138" s="10">
        <f>AVERAGE(C138:D138)</f>
        <v>2.3328483276646681</v>
      </c>
      <c r="F138" s="10">
        <f>_xlfn.STDEV.P(C138:D138)</f>
        <v>0.17072075687774824</v>
      </c>
      <c r="G138" s="62">
        <f>G36</f>
        <v>0.14414183805246134</v>
      </c>
      <c r="H138" s="18">
        <f>G87</f>
        <v>0.16690460563616108</v>
      </c>
      <c r="I138" s="19">
        <f>AVERAGE(G138:H138)</f>
        <v>0.15552322184431122</v>
      </c>
      <c r="J138" s="63">
        <f>_xlfn.STDEV.P(G138:H138)</f>
        <v>1.1381383791849872E-2</v>
      </c>
      <c r="L138" s="67">
        <f>I34</f>
        <v>96.527398454856836</v>
      </c>
      <c r="M138" s="19">
        <f>I87</f>
        <v>94.985712814921598</v>
      </c>
      <c r="N138" s="19">
        <f>AVERAGE(L138:M138)</f>
        <v>95.756555634889224</v>
      </c>
      <c r="O138" s="63">
        <f>_xlfn.STDEV.P(L138:M138)</f>
        <v>0.77084281996761916</v>
      </c>
    </row>
    <row r="139" spans="2:15" x14ac:dyDescent="0.2">
      <c r="B139" s="15">
        <f>A88</f>
        <v>510</v>
      </c>
      <c r="C139" s="55">
        <f>F35</f>
        <v>2.2626720821810409</v>
      </c>
      <c r="D139" s="55">
        <f>F88</f>
        <v>2.3252012916029678</v>
      </c>
      <c r="E139" s="10">
        <f>AVERAGE(C139:D139)</f>
        <v>2.2939366868920041</v>
      </c>
      <c r="F139" s="10">
        <f>_xlfn.STDEV.P(C139:D139)</f>
        <v>3.1264604710963484E-2</v>
      </c>
      <c r="G139" s="62">
        <f>G37</f>
        <v>0.15084480547873605</v>
      </c>
      <c r="H139" s="18">
        <f>G88</f>
        <v>0.15501341944019786</v>
      </c>
      <c r="I139" s="19">
        <f>AVERAGE(G139:H139)</f>
        <v>0.15292911245946694</v>
      </c>
      <c r="J139" s="63">
        <f>_xlfn.STDEV.P(G139:H139)</f>
        <v>2.0843069807309073E-3</v>
      </c>
      <c r="L139" s="67">
        <f>I35</f>
        <v>98.790070537037877</v>
      </c>
      <c r="M139" s="19">
        <f>I88</f>
        <v>97.310914106524564</v>
      </c>
      <c r="N139" s="19">
        <f>AVERAGE(L139:M139)</f>
        <v>98.050492321781221</v>
      </c>
      <c r="O139" s="63">
        <f>_xlfn.STDEV.P(L139:M139)</f>
        <v>0.73957821525665679</v>
      </c>
    </row>
    <row r="140" spans="2:15" x14ac:dyDescent="0.2">
      <c r="B140" s="15">
        <f>A89</f>
        <v>525</v>
      </c>
      <c r="C140" s="55">
        <f>F36</f>
        <v>2.263194669286138</v>
      </c>
      <c r="D140" s="55">
        <f>F89</f>
        <v>1.9693804635806749</v>
      </c>
      <c r="E140" s="10">
        <f>AVERAGE(C140:D140)</f>
        <v>2.1162875664334067</v>
      </c>
      <c r="F140" s="10">
        <f>_xlfn.STDEV.P(C140:D140)</f>
        <v>0.14690710285273156</v>
      </c>
      <c r="G140" s="62">
        <f>G38</f>
        <v>0.15087964461907585</v>
      </c>
      <c r="H140" s="18">
        <f>G89</f>
        <v>0.13129203090537833</v>
      </c>
      <c r="I140" s="19">
        <f>AVERAGE(G140:H140)</f>
        <v>0.14108583776222711</v>
      </c>
      <c r="J140" s="63">
        <f>_xlfn.STDEV.P(G140:H140)</f>
        <v>9.7938068568487607E-3</v>
      </c>
      <c r="L140" s="67">
        <f>I36</f>
        <v>101.05326520632401</v>
      </c>
      <c r="M140" s="19">
        <f>I89</f>
        <v>99.280294570105241</v>
      </c>
      <c r="N140" s="19">
        <f>AVERAGE(L140:M140)</f>
        <v>100.16677988821462</v>
      </c>
      <c r="O140" s="63">
        <f>_xlfn.STDEV.P(L140:M140)</f>
        <v>0.88648531810938636</v>
      </c>
    </row>
    <row r="141" spans="2:15" x14ac:dyDescent="0.2">
      <c r="B141" s="15">
        <f>A90</f>
        <v>540</v>
      </c>
      <c r="C141" s="55">
        <f>F37</f>
        <v>2.0655769992810722</v>
      </c>
      <c r="D141" s="55">
        <f>F90</f>
        <v>2.2369535298171779</v>
      </c>
      <c r="E141" s="10">
        <f>AVERAGE(C141:D141)</f>
        <v>2.1512652645491253</v>
      </c>
      <c r="F141" s="10">
        <f>_xlfn.STDEV.P(C141:D141)</f>
        <v>8.5688265268052843E-2</v>
      </c>
      <c r="G141" s="62">
        <f>G39</f>
        <v>0.13770513328540482</v>
      </c>
      <c r="H141" s="18">
        <f>G90</f>
        <v>0.14913023532114519</v>
      </c>
      <c r="I141" s="19">
        <f>AVERAGE(G141:H141)</f>
        <v>0.14341768430327501</v>
      </c>
      <c r="J141" s="63">
        <f>_xlfn.STDEV.P(G141:H141)</f>
        <v>5.7125510178701877E-3</v>
      </c>
      <c r="L141" s="67">
        <f>I37</f>
        <v>103.11884220560509</v>
      </c>
      <c r="M141" s="19">
        <f>I90</f>
        <v>101.51724809992241</v>
      </c>
      <c r="N141" s="19">
        <f>AVERAGE(L141:M141)</f>
        <v>102.31804515276374</v>
      </c>
      <c r="O141" s="63">
        <f>_xlfn.STDEV.P(L141:M141)</f>
        <v>0.80079705284133951</v>
      </c>
    </row>
    <row r="142" spans="2:15" x14ac:dyDescent="0.2">
      <c r="B142" s="15">
        <f>A91</f>
        <v>555</v>
      </c>
      <c r="C142" s="55">
        <f>F38</f>
        <v>1.3122113535086717</v>
      </c>
      <c r="D142" s="55">
        <f>F91</f>
        <v>1.9155583859951444</v>
      </c>
      <c r="E142" s="10">
        <f>AVERAGE(C142:D142)</f>
        <v>1.6138848697519079</v>
      </c>
      <c r="F142" s="10">
        <f>_xlfn.STDEV.P(C142:D142)</f>
        <v>0.30167351624323741</v>
      </c>
      <c r="G142" s="62">
        <f>G40</f>
        <v>8.7480756900578119E-2</v>
      </c>
      <c r="H142" s="18">
        <f>G91</f>
        <v>0.12770389239967631</v>
      </c>
      <c r="I142" s="19">
        <f>AVERAGE(G142:H142)</f>
        <v>0.10759232465012722</v>
      </c>
      <c r="J142" s="63">
        <f>_xlfn.STDEV.P(G142:H142)</f>
        <v>2.0111567749549041E-2</v>
      </c>
      <c r="L142" s="67">
        <f>I38</f>
        <v>104.43105355911376</v>
      </c>
      <c r="M142" s="19">
        <f>I91</f>
        <v>103.43280648591755</v>
      </c>
      <c r="N142" s="19">
        <f>AVERAGE(L142:M142)</f>
        <v>103.93193002251566</v>
      </c>
      <c r="O142" s="63">
        <f>_xlfn.STDEV.P(L142:M142)</f>
        <v>0.49912353659810549</v>
      </c>
    </row>
    <row r="143" spans="2:15" x14ac:dyDescent="0.2">
      <c r="B143" s="15">
        <f>A92</f>
        <v>570</v>
      </c>
      <c r="C143" s="55">
        <f>F39</f>
        <v>2.7932293990058734</v>
      </c>
      <c r="D143" s="55">
        <f>F92</f>
        <v>1.9266692005127604</v>
      </c>
      <c r="E143" s="10">
        <f>AVERAGE(C143:D143)</f>
        <v>2.3599492997593168</v>
      </c>
      <c r="F143" s="10">
        <f>_xlfn.STDEV.P(C143:D143)</f>
        <v>0.43328009924655703</v>
      </c>
      <c r="G143" s="62">
        <f>G41</f>
        <v>0.18621529326705824</v>
      </c>
      <c r="H143" s="18">
        <f>G92</f>
        <v>0.12844461336751736</v>
      </c>
      <c r="I143" s="19">
        <f>AVERAGE(G143:H143)</f>
        <v>0.1573299533172878</v>
      </c>
      <c r="J143" s="63">
        <f>_xlfn.STDEV.P(G143:H143)</f>
        <v>2.8885339949770484E-2</v>
      </c>
      <c r="L143" s="67">
        <f>I39</f>
        <v>107.22428295811963</v>
      </c>
      <c r="M143" s="19">
        <f>I92</f>
        <v>105.35947568643032</v>
      </c>
      <c r="N143" s="19">
        <f>AVERAGE(L143:M143)</f>
        <v>106.29187932227498</v>
      </c>
      <c r="O143" s="63">
        <f>_xlfn.STDEV.P(L143:M143)</f>
        <v>0.93240363584465769</v>
      </c>
    </row>
    <row r="144" spans="2:15" x14ac:dyDescent="0.2">
      <c r="B144" s="15">
        <f>A93</f>
        <v>585</v>
      </c>
      <c r="C144" s="55">
        <f>F40</f>
        <v>2.746052171881936</v>
      </c>
      <c r="D144" s="55">
        <f>F93</f>
        <v>1.8397771693544558</v>
      </c>
      <c r="E144" s="10">
        <f>AVERAGE(C144:D144)</f>
        <v>2.2929146706181958</v>
      </c>
      <c r="F144" s="10">
        <f>_xlfn.STDEV.P(C144:D144)</f>
        <v>0.45313750126374031</v>
      </c>
      <c r="G144" s="62">
        <f>G42</f>
        <v>0.18307014479212907</v>
      </c>
      <c r="H144" s="18">
        <f>G93</f>
        <v>0.12265181129029705</v>
      </c>
      <c r="I144" s="19">
        <f>AVERAGE(G144:H144)</f>
        <v>0.15286097804121307</v>
      </c>
      <c r="J144" s="63">
        <f>_xlfn.STDEV.P(G144:H144)</f>
        <v>3.020916675091596E-2</v>
      </c>
      <c r="L144" s="67">
        <f>I40</f>
        <v>109.97033513000157</v>
      </c>
      <c r="M144" s="19">
        <f>I93</f>
        <v>107.19925285578478</v>
      </c>
      <c r="N144" s="19">
        <f>AVERAGE(L144:M144)</f>
        <v>108.58479399289317</v>
      </c>
      <c r="O144" s="63">
        <f>_xlfn.STDEV.P(L144:M144)</f>
        <v>1.3855411371083974</v>
      </c>
    </row>
    <row r="145" spans="2:15" x14ac:dyDescent="0.2">
      <c r="B145" s="15">
        <f>A94</f>
        <v>600</v>
      </c>
      <c r="C145" s="55">
        <f>F41</f>
        <v>3.0673706673051266</v>
      </c>
      <c r="D145" s="55">
        <f>F94</f>
        <v>1.6605177854976771</v>
      </c>
      <c r="E145" s="10">
        <f>AVERAGE(C145:D145)</f>
        <v>2.3639442264014017</v>
      </c>
      <c r="F145" s="10">
        <f>_xlfn.STDEV.P(C145:D145)</f>
        <v>0.70342644090372586</v>
      </c>
      <c r="G145" s="62">
        <f>G43</f>
        <v>0.20449137782034177</v>
      </c>
      <c r="H145" s="18">
        <f>G94</f>
        <v>0.11070118569984515</v>
      </c>
      <c r="I145" s="19">
        <f>AVERAGE(G145:H145)</f>
        <v>0.15759628176009347</v>
      </c>
      <c r="J145" s="63">
        <f>_xlfn.STDEV.P(G145:H145)</f>
        <v>4.6895096060248317E-2</v>
      </c>
      <c r="L145" s="67">
        <f>I41</f>
        <v>113.0377057973067</v>
      </c>
      <c r="M145" s="19">
        <f>I94</f>
        <v>108.85977064128245</v>
      </c>
      <c r="N145" s="19">
        <f>AVERAGE(L145:M145)</f>
        <v>110.94873821929457</v>
      </c>
      <c r="O145" s="63">
        <f>_xlfn.STDEV.P(L145:M145)</f>
        <v>2.0889675780121237</v>
      </c>
    </row>
    <row r="146" spans="2:15" x14ac:dyDescent="0.2">
      <c r="B146" s="15">
        <f>A95</f>
        <v>615</v>
      </c>
      <c r="C146" s="55">
        <f>F42</f>
        <v>3.0198737175181836</v>
      </c>
      <c r="D146" s="55">
        <f>F95</f>
        <v>1.5606386967938768</v>
      </c>
      <c r="E146" s="10">
        <f>AVERAGE(C146:D146)</f>
        <v>2.2902562071560304</v>
      </c>
      <c r="F146" s="10">
        <f>_xlfn.STDEV.P(C146:D146)</f>
        <v>0.72961751036215228</v>
      </c>
      <c r="G146" s="62">
        <f>G44</f>
        <v>0.20132491450121223</v>
      </c>
      <c r="H146" s="18">
        <f>G95</f>
        <v>0.10404257978625846</v>
      </c>
      <c r="I146" s="19">
        <f>AVERAGE(G146:H146)</f>
        <v>0.15268374714373534</v>
      </c>
      <c r="J146" s="63">
        <f>_xlfn.STDEV.P(G146:H146)</f>
        <v>4.8641167357476908E-2</v>
      </c>
      <c r="L146" s="67">
        <f>I42</f>
        <v>116.05757951482488</v>
      </c>
      <c r="M146" s="19">
        <f>I95</f>
        <v>110.42040933807633</v>
      </c>
      <c r="N146" s="19">
        <f>AVERAGE(L146:M146)</f>
        <v>113.2389944264506</v>
      </c>
      <c r="O146" s="63">
        <f>_xlfn.STDEV.P(L146:M146)</f>
        <v>2.8185850883742773</v>
      </c>
    </row>
    <row r="147" spans="2:15" ht="17" thickBot="1" x14ac:dyDescent="0.25">
      <c r="B147" s="15">
        <f>A96</f>
        <v>630</v>
      </c>
      <c r="C147" s="55">
        <f>F43</f>
        <v>2.6920612502768506</v>
      </c>
      <c r="D147" s="55">
        <f>F96</f>
        <v>1.4950936281687706</v>
      </c>
      <c r="E147" s="10">
        <f>AVERAGE(C147:D147)</f>
        <v>2.0935774392228108</v>
      </c>
      <c r="F147" s="10">
        <f>_xlfn.STDEV.P(C147:D147)</f>
        <v>0.59848381105403947</v>
      </c>
      <c r="G147" s="64">
        <f>G45</f>
        <v>0.17947075001845672</v>
      </c>
      <c r="H147" s="18">
        <f>G96</f>
        <v>9.9672908544584701E-2</v>
      </c>
      <c r="I147" s="17">
        <f>AVERAGE(G147:H147)</f>
        <v>0.1395718292815207</v>
      </c>
      <c r="J147" s="65">
        <f>_xlfn.STDEV.P(G147:H147)</f>
        <v>3.9898920736935982E-2</v>
      </c>
      <c r="L147" s="66">
        <f>I43</f>
        <v>118.74964076510173</v>
      </c>
      <c r="M147" s="19">
        <f>I96</f>
        <v>111.9155029662451</v>
      </c>
      <c r="N147" s="17">
        <f>AVERAGE(L147:M147)</f>
        <v>115.33257186567342</v>
      </c>
      <c r="O147" s="65">
        <f>_xlfn.STDEV.P(L147:M147)</f>
        <v>3.4170688994283154</v>
      </c>
    </row>
    <row r="148" spans="2:15" ht="17" thickBot="1" x14ac:dyDescent="0.25">
      <c r="B148" s="15">
        <f>A97</f>
        <v>645</v>
      </c>
      <c r="C148" s="55">
        <f>F44</f>
        <v>2.847089866911348</v>
      </c>
      <c r="D148" s="55">
        <f>F97</f>
        <v>1.4071015627467345</v>
      </c>
      <c r="E148" s="10">
        <f>AVERAGE(C148:D148)</f>
        <v>2.127095714829041</v>
      </c>
      <c r="F148" s="10">
        <f>_xlfn.STDEV.P(C148:D148)</f>
        <v>0.71999415208230733</v>
      </c>
      <c r="G148" s="64">
        <f>G46</f>
        <v>0.18980599112742319</v>
      </c>
      <c r="H148" s="18">
        <f>G97</f>
        <v>9.3806770849782298E-2</v>
      </c>
      <c r="I148" s="17">
        <f>AVERAGE(G148:H148)</f>
        <v>0.14180638098860274</v>
      </c>
      <c r="J148" s="65">
        <f>_xlfn.STDEV.P(G148:H148)</f>
        <v>4.7999610138820474E-2</v>
      </c>
      <c r="L148" s="66">
        <f>I44</f>
        <v>121.59673063201308</v>
      </c>
      <c r="M148" s="19">
        <f>I97</f>
        <v>113.32260452899183</v>
      </c>
      <c r="N148" s="17">
        <f>AVERAGE(L148:M148)</f>
        <v>117.45966758050245</v>
      </c>
      <c r="O148" s="65">
        <f>_xlfn.STDEV.P(L148:M148)</f>
        <v>4.1370630515106228</v>
      </c>
    </row>
    <row r="149" spans="2:15" ht="17" thickBot="1" x14ac:dyDescent="0.25">
      <c r="B149" s="15">
        <f>A98</f>
        <v>660</v>
      </c>
      <c r="C149" s="55">
        <f>F45</f>
        <v>1.9798129224638141</v>
      </c>
      <c r="D149" s="55">
        <f>F98</f>
        <v>1.2795949886150906</v>
      </c>
      <c r="E149" s="10">
        <f>AVERAGE(C149:D149)</f>
        <v>1.6297039555394524</v>
      </c>
      <c r="F149" s="10">
        <f>_xlfn.STDEV.P(C149:D149)</f>
        <v>0.35010896692436155</v>
      </c>
      <c r="G149" s="64">
        <f>G47</f>
        <v>0.13198752816425427</v>
      </c>
      <c r="H149" s="18">
        <f>G98</f>
        <v>8.5306332574339366E-2</v>
      </c>
      <c r="I149" s="17">
        <f>AVERAGE(G149:H149)</f>
        <v>0.10864693036929682</v>
      </c>
      <c r="J149" s="65">
        <f>_xlfn.STDEV.P(G149:H149)</f>
        <v>2.3340597794957476E-2</v>
      </c>
      <c r="L149" s="66">
        <f>I45</f>
        <v>123.57654355447688</v>
      </c>
      <c r="M149" s="19">
        <f>I98</f>
        <v>114.60219951760692</v>
      </c>
      <c r="N149" s="17">
        <f>AVERAGE(L149:M149)</f>
        <v>119.08937153604191</v>
      </c>
      <c r="O149" s="65">
        <f>_xlfn.STDEV.P(L149:M149)</f>
        <v>4.4871720184349826</v>
      </c>
    </row>
    <row r="150" spans="2:15" ht="17" thickBot="1" x14ac:dyDescent="0.25">
      <c r="B150" s="15">
        <f>A99</f>
        <v>675</v>
      </c>
      <c r="C150" s="55">
        <f>F46</f>
        <v>2.062026479858313</v>
      </c>
      <c r="D150" s="55">
        <f>F99</f>
        <v>1.2302426965101514</v>
      </c>
      <c r="E150" s="10">
        <f>AVERAGE(C150:D150)</f>
        <v>1.6461345881842322</v>
      </c>
      <c r="F150" s="10">
        <f>_xlfn.STDEV.P(C150:D150)</f>
        <v>0.41589189167408086</v>
      </c>
      <c r="G150" s="64">
        <f>G48</f>
        <v>0.1374684319905542</v>
      </c>
      <c r="H150" s="18">
        <f>G99</f>
        <v>8.201617976734342E-2</v>
      </c>
      <c r="I150" s="17">
        <f>AVERAGE(G150:H150)</f>
        <v>0.10974230587894881</v>
      </c>
      <c r="J150" s="65">
        <f>_xlfn.STDEV.P(G150:H150)</f>
        <v>2.7726126111605343E-2</v>
      </c>
      <c r="L150" s="66">
        <f>I46</f>
        <v>125.6385700343352</v>
      </c>
      <c r="M150" s="19">
        <f>I99</f>
        <v>115.83244221411707</v>
      </c>
      <c r="N150" s="17">
        <f>AVERAGE(L150:M150)</f>
        <v>120.73550612422613</v>
      </c>
      <c r="O150" s="65">
        <f>_xlfn.STDEV.P(L150:M150)</f>
        <v>4.9030639101090685</v>
      </c>
    </row>
    <row r="151" spans="2:15" ht="17" thickBot="1" x14ac:dyDescent="0.25">
      <c r="B151" s="15">
        <f>A100</f>
        <v>690</v>
      </c>
      <c r="C151" s="55">
        <f>F47</f>
        <v>0.26761418865710085</v>
      </c>
      <c r="D151" s="55">
        <f>F100</f>
        <v>1.1128408713180644</v>
      </c>
      <c r="E151" s="10">
        <f>AVERAGE(C151:D151)</f>
        <v>0.69022752998758263</v>
      </c>
      <c r="F151" s="10">
        <f>_xlfn.STDEV.P(C151:D151)</f>
        <v>0.4226133413304819</v>
      </c>
      <c r="G151" s="64">
        <f>G49</f>
        <v>1.7840945910473392E-2</v>
      </c>
      <c r="H151" s="18">
        <f>G100</f>
        <v>7.4189391421204301E-2</v>
      </c>
      <c r="I151" s="17">
        <f>AVERAGE(G151:H151)</f>
        <v>4.6015168665838845E-2</v>
      </c>
      <c r="J151" s="65">
        <f>_xlfn.STDEV.P(G151:H151)</f>
        <v>2.817422275536546E-2</v>
      </c>
      <c r="L151" s="66">
        <f>I47</f>
        <v>125.90618422299231</v>
      </c>
      <c r="M151" s="19">
        <f>I100</f>
        <v>116.94528308543514</v>
      </c>
      <c r="N151" s="17">
        <f>AVERAGE(L151:M151)</f>
        <v>121.42573365421373</v>
      </c>
      <c r="O151" s="65">
        <f>_xlfn.STDEV.P(L151:M151)</f>
        <v>4.4804505687785863</v>
      </c>
    </row>
    <row r="152" spans="2:15" ht="17" thickBot="1" x14ac:dyDescent="0.25">
      <c r="B152" s="15">
        <f>A101</f>
        <v>705</v>
      </c>
      <c r="C152" s="55">
        <f>F48</f>
        <v>0.3019856725005573</v>
      </c>
      <c r="D152" s="55">
        <f>F101</f>
        <v>0.97445966128778227</v>
      </c>
      <c r="E152" s="10">
        <f>AVERAGE(C152:D152)</f>
        <v>0.63822266689416973</v>
      </c>
      <c r="F152" s="10">
        <f>_xlfn.STDEV.P(C152:D152)</f>
        <v>0.33623699439361249</v>
      </c>
      <c r="G152" s="64">
        <f>G50</f>
        <v>2.013237816670382E-2</v>
      </c>
      <c r="H152" s="18">
        <f>G101</f>
        <v>6.4963977419185484E-2</v>
      </c>
      <c r="I152" s="17">
        <f>AVERAGE(G152:H152)</f>
        <v>4.2548177792944654E-2</v>
      </c>
      <c r="J152" s="65">
        <f>_xlfn.STDEV.P(G152:H152)</f>
        <v>2.241579962624083E-2</v>
      </c>
      <c r="L152" s="66">
        <f>I48</f>
        <v>126.20816989549287</v>
      </c>
      <c r="M152" s="19">
        <f>I101</f>
        <v>117.91974274672292</v>
      </c>
      <c r="N152" s="17">
        <f>AVERAGE(L152:M152)</f>
        <v>122.0639563211079</v>
      </c>
      <c r="O152" s="65">
        <f>_xlfn.STDEV.P(L152:M152)</f>
        <v>4.1442135743849775</v>
      </c>
    </row>
    <row r="153" spans="2:15" x14ac:dyDescent="0.2">
      <c r="B153" s="15"/>
    </row>
    <row r="154" spans="2:15" x14ac:dyDescent="0.2">
      <c r="B154" s="15"/>
    </row>
    <row r="155" spans="2:15" x14ac:dyDescent="0.2">
      <c r="B155" s="15"/>
    </row>
    <row r="156" spans="2:15" x14ac:dyDescent="0.2">
      <c r="B156" s="15"/>
    </row>
    <row r="157" spans="2:15" x14ac:dyDescent="0.2">
      <c r="B157" s="15"/>
    </row>
    <row r="158" spans="2:15" x14ac:dyDescent="0.2">
      <c r="B158" s="15"/>
    </row>
    <row r="159" spans="2:15" x14ac:dyDescent="0.2">
      <c r="B159" s="15"/>
    </row>
    <row r="160" spans="2:15" x14ac:dyDescent="0.2">
      <c r="B160" s="15"/>
    </row>
    <row r="161" spans="2:2" x14ac:dyDescent="0.2">
      <c r="B161" s="15"/>
    </row>
    <row r="162" spans="2:2" x14ac:dyDescent="0.2">
      <c r="B162" s="15"/>
    </row>
    <row r="163" spans="2:2" x14ac:dyDescent="0.2">
      <c r="B163" s="15"/>
    </row>
  </sheetData>
  <mergeCells count="7">
    <mergeCell ref="W59:W60"/>
    <mergeCell ref="Y59:Y60"/>
    <mergeCell ref="Y68:Y69"/>
    <mergeCell ref="Z68:Z69"/>
    <mergeCell ref="C104:D104"/>
    <mergeCell ref="L104:O104"/>
    <mergeCell ref="G104:J104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CAFB-5885-7041-9BB0-A1086E7297C6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6400 ppm H2O 10 min exchange</vt:lpstr>
      <vt:lpstr>6400 ppm H2O 5 min exchange</vt:lpstr>
      <vt:lpstr>1280 ppm H2O 5 min exchange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Dirks, Tim</dc:creator>
  <cp:lastModifiedBy>Dirks, Tim</cp:lastModifiedBy>
  <dcterms:created xsi:type="dcterms:W3CDTF">2025-01-09T11:31:23Z</dcterms:created>
  <dcterms:modified xsi:type="dcterms:W3CDTF">2025-01-09T12:09:42Z</dcterms:modified>
</cp:coreProperties>
</file>