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8_{7810AE75-6B6E-0C47-B3E4-6C329B620128}" xr6:coauthVersionLast="47" xr6:coauthVersionMax="47" xr10:uidLastSave="{00000000-0000-0000-0000-000000000000}"/>
  <bookViews>
    <workbookView xWindow="6760" yWindow="660" windowWidth="30760" windowHeight="19500" activeTab="1" xr2:uid="{BD2E3CA9-9B47-134E-9922-10C5F578D4E4}"/>
  </bookViews>
  <sheets>
    <sheet name="Beadloading HA403M" sheetId="6" r:id="rId1"/>
    <sheet name="80 min HA403M" sheetId="5" r:id="rId2"/>
    <sheet name="Beadloading EA403M" sheetId="8" r:id="rId3"/>
    <sheet name="80 min EA403M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8" l="1"/>
  <c r="M9" i="8"/>
  <c r="J10" i="8"/>
  <c r="M10" i="8"/>
  <c r="J13" i="8"/>
  <c r="K18" i="8" s="1"/>
  <c r="L18" i="8" s="1"/>
  <c r="M13" i="8"/>
  <c r="J15" i="8"/>
  <c r="I23" i="8" s="1"/>
  <c r="M15" i="8"/>
  <c r="D2" i="7"/>
  <c r="E2" i="7"/>
  <c r="A3" i="7"/>
  <c r="B3" i="7"/>
  <c r="H11" i="7" s="1"/>
  <c r="L11" i="7" s="1"/>
  <c r="D3" i="7"/>
  <c r="E3" i="7"/>
  <c r="H32" i="7" s="1"/>
  <c r="L32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B4" i="7"/>
  <c r="D4" i="7" s="1"/>
  <c r="C4" i="7"/>
  <c r="E4" i="7"/>
  <c r="H33" i="7" s="1"/>
  <c r="B5" i="7"/>
  <c r="C5" i="7"/>
  <c r="H34" i="7" s="1"/>
  <c r="L34" i="7" s="1"/>
  <c r="D5" i="7"/>
  <c r="E5" i="7"/>
  <c r="B6" i="7"/>
  <c r="C6" i="7"/>
  <c r="D6" i="7"/>
  <c r="E6" i="7"/>
  <c r="B7" i="7"/>
  <c r="C7" i="7"/>
  <c r="E7" i="7"/>
  <c r="B8" i="7"/>
  <c r="H16" i="7" s="1"/>
  <c r="L16" i="7" s="1"/>
  <c r="C8" i="7"/>
  <c r="D8" i="7" s="1"/>
  <c r="E8" i="7"/>
  <c r="B9" i="7"/>
  <c r="C9" i="7"/>
  <c r="D9" i="7"/>
  <c r="E9" i="7"/>
  <c r="H17" i="7" s="1"/>
  <c r="L17" i="7" s="1"/>
  <c r="B10" i="7"/>
  <c r="C10" i="7"/>
  <c r="H39" i="7" s="1"/>
  <c r="E10" i="7"/>
  <c r="H10" i="7"/>
  <c r="J10" i="7"/>
  <c r="L10" i="7"/>
  <c r="N10" i="7"/>
  <c r="B11" i="7"/>
  <c r="C11" i="7"/>
  <c r="D11" i="7"/>
  <c r="E11" i="7"/>
  <c r="H19" i="7" s="1"/>
  <c r="G11" i="7"/>
  <c r="K11" i="7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M11" i="7"/>
  <c r="N11" i="7"/>
  <c r="O11" i="7" s="1"/>
  <c r="B12" i="7"/>
  <c r="C12" i="7"/>
  <c r="D12" i="7"/>
  <c r="E12" i="7"/>
  <c r="H41" i="7" s="1"/>
  <c r="G12" i="7"/>
  <c r="H12" i="7"/>
  <c r="L12" i="7" s="1"/>
  <c r="N12" i="7"/>
  <c r="B13" i="7"/>
  <c r="C13" i="7"/>
  <c r="D13" i="7"/>
  <c r="E13" i="7"/>
  <c r="H21" i="7" s="1"/>
  <c r="G13" i="7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H13" i="7"/>
  <c r="L13" i="7" s="1"/>
  <c r="O13" i="7" s="1"/>
  <c r="I13" i="7"/>
  <c r="M13" i="7" s="1"/>
  <c r="N13" i="7"/>
  <c r="B14" i="7"/>
  <c r="D14" i="7" s="1"/>
  <c r="C14" i="7"/>
  <c r="E14" i="7"/>
  <c r="H43" i="7" s="1"/>
  <c r="L43" i="7" s="1"/>
  <c r="H14" i="7"/>
  <c r="L14" i="7" s="1"/>
  <c r="N14" i="7"/>
  <c r="B15" i="7"/>
  <c r="D15" i="7" s="1"/>
  <c r="C15" i="7"/>
  <c r="H44" i="7" s="1"/>
  <c r="L44" i="7" s="1"/>
  <c r="E15" i="7"/>
  <c r="N15" i="7"/>
  <c r="B16" i="7"/>
  <c r="C16" i="7"/>
  <c r="H45" i="7" s="1"/>
  <c r="L45" i="7" s="1"/>
  <c r="E16" i="7"/>
  <c r="N16" i="7"/>
  <c r="B17" i="7"/>
  <c r="H25" i="7" s="1"/>
  <c r="L25" i="7" s="1"/>
  <c r="C17" i="7"/>
  <c r="H46" i="7" s="1"/>
  <c r="L46" i="7" s="1"/>
  <c r="D17" i="7"/>
  <c r="E17" i="7"/>
  <c r="N17" i="7"/>
  <c r="B18" i="7"/>
  <c r="C18" i="7"/>
  <c r="D18" i="7"/>
  <c r="E18" i="7"/>
  <c r="N18" i="7"/>
  <c r="L19" i="7"/>
  <c r="N19" i="7"/>
  <c r="H20" i="7"/>
  <c r="L20" i="7" s="1"/>
  <c r="O20" i="7" s="1"/>
  <c r="I20" i="7"/>
  <c r="M20" i="7" s="1"/>
  <c r="N20" i="7"/>
  <c r="D21" i="7"/>
  <c r="E21" i="7"/>
  <c r="I10" i="7" s="1"/>
  <c r="M10" i="7" s="1"/>
  <c r="L21" i="7"/>
  <c r="M21" i="7"/>
  <c r="N21" i="7"/>
  <c r="A22" i="7"/>
  <c r="D22" i="7"/>
  <c r="E22" i="7"/>
  <c r="I11" i="7" s="1"/>
  <c r="H22" i="7"/>
  <c r="L22" i="7" s="1"/>
  <c r="N22" i="7"/>
  <c r="A23" i="7"/>
  <c r="B23" i="7"/>
  <c r="D23" i="7" s="1"/>
  <c r="C23" i="7"/>
  <c r="E23" i="7"/>
  <c r="I33" i="7" s="1"/>
  <c r="M33" i="7" s="1"/>
  <c r="H23" i="7"/>
  <c r="L23" i="7" s="1"/>
  <c r="N23" i="7"/>
  <c r="A24" i="7"/>
  <c r="B24" i="7"/>
  <c r="D24" i="7" s="1"/>
  <c r="C24" i="7"/>
  <c r="I34" i="7" s="1"/>
  <c r="M34" i="7" s="1"/>
  <c r="E24" i="7"/>
  <c r="N24" i="7"/>
  <c r="A25" i="7"/>
  <c r="A26" i="7" s="1"/>
  <c r="A27" i="7" s="1"/>
  <c r="A28" i="7" s="1"/>
  <c r="B25" i="7"/>
  <c r="C25" i="7"/>
  <c r="I35" i="7" s="1"/>
  <c r="M35" i="7" s="1"/>
  <c r="E25" i="7"/>
  <c r="N25" i="7"/>
  <c r="B26" i="7"/>
  <c r="I15" i="7" s="1"/>
  <c r="M15" i="7" s="1"/>
  <c r="C26" i="7"/>
  <c r="I36" i="7" s="1"/>
  <c r="M36" i="7" s="1"/>
  <c r="D26" i="7"/>
  <c r="E26" i="7"/>
  <c r="N26" i="7"/>
  <c r="B27" i="7"/>
  <c r="C27" i="7"/>
  <c r="I37" i="7" s="1"/>
  <c r="M37" i="7" s="1"/>
  <c r="D27" i="7"/>
  <c r="E27" i="7"/>
  <c r="B28" i="7"/>
  <c r="C28" i="7"/>
  <c r="D28" i="7"/>
  <c r="E28" i="7"/>
  <c r="I17" i="7" s="1"/>
  <c r="M17" i="7" s="1"/>
  <c r="A29" i="7"/>
  <c r="A30" i="7" s="1"/>
  <c r="B29" i="7"/>
  <c r="C29" i="7"/>
  <c r="I39" i="7" s="1"/>
  <c r="E29" i="7"/>
  <c r="B30" i="7"/>
  <c r="C30" i="7"/>
  <c r="D30" i="7"/>
  <c r="E30" i="7"/>
  <c r="I19" i="7" s="1"/>
  <c r="M19" i="7" s="1"/>
  <c r="A31" i="7"/>
  <c r="A32" i="7" s="1"/>
  <c r="A33" i="7" s="1"/>
  <c r="A34" i="7" s="1"/>
  <c r="A35" i="7" s="1"/>
  <c r="A36" i="7" s="1"/>
  <c r="B31" i="7"/>
  <c r="D31" i="7" s="1"/>
  <c r="C31" i="7"/>
  <c r="E31" i="7"/>
  <c r="H31" i="7"/>
  <c r="J31" i="7"/>
  <c r="N31" i="7" s="1"/>
  <c r="L31" i="7"/>
  <c r="B32" i="7"/>
  <c r="I21" i="7" s="1"/>
  <c r="C32" i="7"/>
  <c r="I42" i="7" s="1"/>
  <c r="D32" i="7"/>
  <c r="E32" i="7"/>
  <c r="G32" i="7"/>
  <c r="J32" i="7"/>
  <c r="N32" i="7" s="1"/>
  <c r="K32" i="7"/>
  <c r="K33" i="7" s="1"/>
  <c r="K34" i="7" s="1"/>
  <c r="K35" i="7" s="1"/>
  <c r="K36" i="7" s="1"/>
  <c r="K37" i="7" s="1"/>
  <c r="K38" i="7" s="1"/>
  <c r="K39" i="7" s="1"/>
  <c r="K40" i="7" s="1"/>
  <c r="B33" i="7"/>
  <c r="C33" i="7"/>
  <c r="D33" i="7"/>
  <c r="E33" i="7"/>
  <c r="I22" i="7" s="1"/>
  <c r="M22" i="7" s="1"/>
  <c r="G33" i="7"/>
  <c r="L33" i="7"/>
  <c r="B34" i="7"/>
  <c r="C34" i="7"/>
  <c r="D34" i="7"/>
  <c r="E34" i="7"/>
  <c r="I23" i="7" s="1"/>
  <c r="M23" i="7" s="1"/>
  <c r="G34" i="7"/>
  <c r="B35" i="7"/>
  <c r="C35" i="7"/>
  <c r="D35" i="7"/>
  <c r="E35" i="7"/>
  <c r="I45" i="7" s="1"/>
  <c r="M45" i="7" s="1"/>
  <c r="G35" i="7"/>
  <c r="H35" i="7"/>
  <c r="L35" i="7" s="1"/>
  <c r="B36" i="7"/>
  <c r="C36" i="7"/>
  <c r="D36" i="7"/>
  <c r="E36" i="7"/>
  <c r="I46" i="7" s="1"/>
  <c r="G36" i="7"/>
  <c r="G37" i="7" s="1"/>
  <c r="H36" i="7"/>
  <c r="L36" i="7" s="1"/>
  <c r="A37" i="7"/>
  <c r="B37" i="7"/>
  <c r="D37" i="7" s="1"/>
  <c r="C37" i="7"/>
  <c r="E37" i="7"/>
  <c r="I47" i="7" s="1"/>
  <c r="J37" i="7"/>
  <c r="N37" i="7" s="1"/>
  <c r="G38" i="7"/>
  <c r="G39" i="7" s="1"/>
  <c r="G40" i="7" s="1"/>
  <c r="G41" i="7" s="1"/>
  <c r="G42" i="7" s="1"/>
  <c r="G43" i="7" s="1"/>
  <c r="G44" i="7" s="1"/>
  <c r="G45" i="7" s="1"/>
  <c r="G46" i="7" s="1"/>
  <c r="G47" i="7" s="1"/>
  <c r="H38" i="7"/>
  <c r="L38" i="7" s="1"/>
  <c r="L39" i="7"/>
  <c r="M39" i="7"/>
  <c r="D40" i="7"/>
  <c r="E40" i="7"/>
  <c r="I40" i="7"/>
  <c r="M40" i="7" s="1"/>
  <c r="A41" i="7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B41" i="7"/>
  <c r="E41" i="7"/>
  <c r="I41" i="7"/>
  <c r="M41" i="7" s="1"/>
  <c r="K41" i="7"/>
  <c r="L41" i="7"/>
  <c r="B42" i="7"/>
  <c r="J12" i="7" s="1"/>
  <c r="C42" i="7"/>
  <c r="J33" i="7" s="1"/>
  <c r="N33" i="7" s="1"/>
  <c r="E42" i="7"/>
  <c r="J42" i="7"/>
  <c r="N42" i="7" s="1"/>
  <c r="K42" i="7"/>
  <c r="M42" i="7"/>
  <c r="B43" i="7"/>
  <c r="J13" i="7" s="1"/>
  <c r="C43" i="7"/>
  <c r="J34" i="7" s="1"/>
  <c r="N34" i="7" s="1"/>
  <c r="E43" i="7" a="1"/>
  <c r="E43" i="7" s="1"/>
  <c r="K43" i="7"/>
  <c r="K44" i="7" s="1"/>
  <c r="K45" i="7" s="1"/>
  <c r="K46" i="7" s="1"/>
  <c r="K47" i="7" s="1"/>
  <c r="B44" i="7"/>
  <c r="D44" i="7" s="1"/>
  <c r="C44" i="7"/>
  <c r="J35" i="7" s="1"/>
  <c r="N35" i="7" s="1"/>
  <c r="E44" i="7"/>
  <c r="B45" i="7"/>
  <c r="J15" i="7" s="1"/>
  <c r="C45" i="7"/>
  <c r="J36" i="7" s="1"/>
  <c r="N36" i="7" s="1"/>
  <c r="E45" i="7"/>
  <c r="J45" i="7"/>
  <c r="N45" i="7" s="1"/>
  <c r="B46" i="7"/>
  <c r="J16" i="7" s="1"/>
  <c r="C46" i="7"/>
  <c r="E46" i="7"/>
  <c r="M46" i="7"/>
  <c r="B47" i="7"/>
  <c r="C47" i="7"/>
  <c r="D47" i="7"/>
  <c r="E47" i="7"/>
  <c r="J17" i="7" s="1"/>
  <c r="M47" i="7"/>
  <c r="B48" i="7"/>
  <c r="C48" i="7"/>
  <c r="D48" i="7"/>
  <c r="E48" i="7"/>
  <c r="J18" i="7" s="1"/>
  <c r="B49" i="7"/>
  <c r="C49" i="7"/>
  <c r="J40" i="7" s="1"/>
  <c r="N40" i="7" s="1"/>
  <c r="E49" i="7"/>
  <c r="B50" i="7"/>
  <c r="C50" i="7"/>
  <c r="D50" i="7"/>
  <c r="E50" i="7"/>
  <c r="J20" i="7" s="1"/>
  <c r="B51" i="7"/>
  <c r="C51" i="7"/>
  <c r="D51" i="7"/>
  <c r="E51" i="7"/>
  <c r="J21" i="7" s="1"/>
  <c r="B52" i="7"/>
  <c r="J22" i="7" s="1"/>
  <c r="C52" i="7"/>
  <c r="J43" i="7" s="1"/>
  <c r="N43" i="7" s="1"/>
  <c r="D52" i="7"/>
  <c r="E52" i="7"/>
  <c r="B53" i="7"/>
  <c r="C53" i="7"/>
  <c r="J44" i="7" s="1"/>
  <c r="N44" i="7" s="1"/>
  <c r="E53" i="7"/>
  <c r="J23" i="7" s="1"/>
  <c r="B54" i="7"/>
  <c r="D54" i="7" s="1"/>
  <c r="C54" i="7"/>
  <c r="E54" i="7"/>
  <c r="B55" i="7"/>
  <c r="D55" i="7" s="1"/>
  <c r="C55" i="7"/>
  <c r="E55" i="7"/>
  <c r="B56" i="7"/>
  <c r="C56" i="7"/>
  <c r="D56" i="7"/>
  <c r="E56" i="7"/>
  <c r="J26" i="7" s="1"/>
  <c r="T44" i="5"/>
  <c r="D4" i="6"/>
  <c r="J8" i="6"/>
  <c r="J9" i="6"/>
  <c r="J10" i="6" s="1"/>
  <c r="J13" i="6" s="1"/>
  <c r="O22" i="7" l="1"/>
  <c r="O35" i="7"/>
  <c r="O16" i="7"/>
  <c r="O32" i="7"/>
  <c r="P32" i="7"/>
  <c r="O45" i="7"/>
  <c r="P45" i="7"/>
  <c r="P43" i="7"/>
  <c r="O17" i="7"/>
  <c r="P17" i="7"/>
  <c r="O36" i="7"/>
  <c r="P36" i="7"/>
  <c r="O34" i="7"/>
  <c r="P44" i="7"/>
  <c r="O44" i="7"/>
  <c r="P12" i="7"/>
  <c r="J11" i="7"/>
  <c r="D41" i="7"/>
  <c r="J25" i="7"/>
  <c r="I24" i="7"/>
  <c r="M24" i="7" s="1"/>
  <c r="O14" i="7"/>
  <c r="H18" i="7"/>
  <c r="L18" i="7" s="1"/>
  <c r="D10" i="7"/>
  <c r="O23" i="7"/>
  <c r="P21" i="7"/>
  <c r="O21" i="7"/>
  <c r="D49" i="7"/>
  <c r="I44" i="7"/>
  <c r="M44" i="7" s="1"/>
  <c r="I43" i="7"/>
  <c r="M43" i="7" s="1"/>
  <c r="O43" i="7" s="1"/>
  <c r="P19" i="7"/>
  <c r="O19" i="7"/>
  <c r="H47" i="7"/>
  <c r="L47" i="7" s="1"/>
  <c r="H24" i="7"/>
  <c r="L24" i="7" s="1"/>
  <c r="D16" i="7"/>
  <c r="J47" i="7"/>
  <c r="N47" i="7" s="1"/>
  <c r="P39" i="7"/>
  <c r="O39" i="7"/>
  <c r="P35" i="7"/>
  <c r="I18" i="7"/>
  <c r="M18" i="7" s="1"/>
  <c r="D29" i="7"/>
  <c r="D25" i="7"/>
  <c r="H26" i="7"/>
  <c r="L26" i="7" s="1"/>
  <c r="P10" i="7"/>
  <c r="O10" i="7"/>
  <c r="I16" i="7"/>
  <c r="M16" i="7" s="1"/>
  <c r="P16" i="7" s="1"/>
  <c r="P20" i="7"/>
  <c r="J19" i="7"/>
  <c r="P14" i="7"/>
  <c r="D7" i="7"/>
  <c r="H15" i="7"/>
  <c r="L15" i="7" s="1"/>
  <c r="P34" i="7"/>
  <c r="P11" i="7"/>
  <c r="J41" i="7"/>
  <c r="N41" i="7" s="1"/>
  <c r="O41" i="7" s="1"/>
  <c r="H37" i="7"/>
  <c r="L37" i="7" s="1"/>
  <c r="P23" i="7"/>
  <c r="P13" i="7"/>
  <c r="J39" i="7"/>
  <c r="N39" i="7" s="1"/>
  <c r="D46" i="7"/>
  <c r="D45" i="7"/>
  <c r="H40" i="7"/>
  <c r="L40" i="7" s="1"/>
  <c r="P33" i="7"/>
  <c r="O33" i="7"/>
  <c r="P22" i="7"/>
  <c r="J14" i="7"/>
  <c r="J46" i="7"/>
  <c r="N46" i="7" s="1"/>
  <c r="P46" i="7" s="1"/>
  <c r="D53" i="7"/>
  <c r="J38" i="7"/>
  <c r="N38" i="7" s="1"/>
  <c r="D43" i="7"/>
  <c r="D42" i="7"/>
  <c r="I31" i="7"/>
  <c r="M31" i="7" s="1"/>
  <c r="P31" i="7" s="1"/>
  <c r="J24" i="7"/>
  <c r="I14" i="7"/>
  <c r="M14" i="7" s="1"/>
  <c r="I38" i="7"/>
  <c r="M38" i="7" s="1"/>
  <c r="I12" i="7"/>
  <c r="M12" i="7" s="1"/>
  <c r="O12" i="7" s="1"/>
  <c r="I25" i="7"/>
  <c r="M25" i="7" s="1"/>
  <c r="O25" i="7" s="1"/>
  <c r="I32" i="7"/>
  <c r="M32" i="7" s="1"/>
  <c r="I26" i="7"/>
  <c r="M26" i="7" s="1"/>
  <c r="H42" i="7"/>
  <c r="L42" i="7" s="1"/>
  <c r="K13" i="6"/>
  <c r="J15" i="6"/>
  <c r="O42" i="7" l="1"/>
  <c r="P42" i="7"/>
  <c r="O31" i="7"/>
  <c r="O24" i="7"/>
  <c r="R44" i="7" s="1"/>
  <c r="S44" i="7" s="1"/>
  <c r="P24" i="7"/>
  <c r="O40" i="7"/>
  <c r="P40" i="7"/>
  <c r="O37" i="7"/>
  <c r="P37" i="7"/>
  <c r="P47" i="7"/>
  <c r="O47" i="7"/>
  <c r="P18" i="7"/>
  <c r="O18" i="7"/>
  <c r="O38" i="7"/>
  <c r="P38" i="7"/>
  <c r="P41" i="7"/>
  <c r="O46" i="7"/>
  <c r="O15" i="7"/>
  <c r="P15" i="7"/>
  <c r="O26" i="7"/>
  <c r="P26" i="7"/>
  <c r="P25" i="7"/>
  <c r="O7" i="5"/>
  <c r="P7" i="5" s="1"/>
  <c r="O6" i="5" l="1"/>
  <c r="P6" i="5" s="1"/>
  <c r="O5" i="5" l="1"/>
  <c r="P5" i="5" s="1"/>
  <c r="AJ10" i="5" l="1"/>
  <c r="AK10" i="5"/>
  <c r="AJ11" i="5"/>
  <c r="AK11" i="5"/>
  <c r="AJ12" i="5"/>
  <c r="AK12" i="5"/>
  <c r="AJ13" i="5"/>
  <c r="AK13" i="5"/>
  <c r="AJ14" i="5"/>
  <c r="AK14" i="5"/>
  <c r="AJ15" i="5"/>
  <c r="AK15" i="5"/>
  <c r="AJ16" i="5"/>
  <c r="AK16" i="5"/>
  <c r="AJ17" i="5"/>
  <c r="AK17" i="5"/>
  <c r="AJ18" i="5"/>
  <c r="AK18" i="5"/>
  <c r="AJ19" i="5"/>
  <c r="AK19" i="5"/>
  <c r="AJ20" i="5"/>
  <c r="AK20" i="5"/>
  <c r="AJ21" i="5"/>
  <c r="AK21" i="5"/>
  <c r="AJ22" i="5"/>
  <c r="AK22" i="5"/>
  <c r="AJ23" i="5"/>
  <c r="AK23" i="5"/>
  <c r="AJ24" i="5"/>
  <c r="AK24" i="5"/>
  <c r="AJ25" i="5"/>
  <c r="AK25" i="5"/>
  <c r="AK9" i="5"/>
  <c r="AJ9" i="5"/>
  <c r="AI15" i="5"/>
  <c r="AI16" i="5"/>
  <c r="AI17" i="5"/>
  <c r="AI18" i="5"/>
  <c r="AI19" i="5"/>
  <c r="AI20" i="5"/>
  <c r="AI21" i="5"/>
  <c r="AI22" i="5"/>
  <c r="AI23" i="5"/>
  <c r="AI24" i="5"/>
  <c r="AI25" i="5"/>
  <c r="AI10" i="5"/>
  <c r="AI11" i="5"/>
  <c r="AI12" i="5"/>
  <c r="AI13" i="5"/>
  <c r="AI14" i="5"/>
  <c r="AI9" i="5"/>
  <c r="E56" i="5" l="1"/>
  <c r="C56" i="5"/>
  <c r="B56" i="5"/>
  <c r="D56" i="5" s="1"/>
  <c r="E55" i="5"/>
  <c r="C55" i="5"/>
  <c r="B55" i="5"/>
  <c r="J25" i="5" s="1"/>
  <c r="N25" i="5" s="1"/>
  <c r="E54" i="5"/>
  <c r="J24" i="5" s="1"/>
  <c r="N24" i="5" s="1"/>
  <c r="C54" i="5"/>
  <c r="B54" i="5"/>
  <c r="E53" i="5"/>
  <c r="C53" i="5"/>
  <c r="B53" i="5"/>
  <c r="E52" i="5"/>
  <c r="C52" i="5"/>
  <c r="J43" i="5" s="1"/>
  <c r="N43" i="5" s="1"/>
  <c r="B52" i="5"/>
  <c r="J22" i="5" s="1"/>
  <c r="N22" i="5" s="1"/>
  <c r="E51" i="5"/>
  <c r="J21" i="5" s="1"/>
  <c r="N21" i="5" s="1"/>
  <c r="C51" i="5"/>
  <c r="B51" i="5"/>
  <c r="E50" i="5"/>
  <c r="C50" i="5"/>
  <c r="J41" i="5" s="1"/>
  <c r="N41" i="5" s="1"/>
  <c r="B50" i="5"/>
  <c r="D50" i="5" s="1"/>
  <c r="E49" i="5"/>
  <c r="C49" i="5"/>
  <c r="B49" i="5"/>
  <c r="D49" i="5" s="1"/>
  <c r="E48" i="5"/>
  <c r="C48" i="5"/>
  <c r="B48" i="5"/>
  <c r="D48" i="5" s="1"/>
  <c r="J47" i="5"/>
  <c r="N47" i="5" s="1"/>
  <c r="E47" i="5"/>
  <c r="C47" i="5"/>
  <c r="B47" i="5"/>
  <c r="D47" i="5" s="1"/>
  <c r="E46" i="5"/>
  <c r="C46" i="5"/>
  <c r="B46" i="5"/>
  <c r="D46" i="5" s="1"/>
  <c r="E45" i="5"/>
  <c r="J15" i="5" s="1"/>
  <c r="N15" i="5" s="1"/>
  <c r="C45" i="5"/>
  <c r="B45" i="5"/>
  <c r="E44" i="5"/>
  <c r="C44" i="5"/>
  <c r="J35" i="5" s="1"/>
  <c r="N35" i="5" s="1"/>
  <c r="B44" i="5"/>
  <c r="J14" i="5" s="1"/>
  <c r="N14" i="5" s="1"/>
  <c r="E43" i="5"/>
  <c r="C43" i="5"/>
  <c r="J34" i="5" s="1"/>
  <c r="N34" i="5" s="1"/>
  <c r="B43" i="5"/>
  <c r="J13" i="5" s="1"/>
  <c r="N13" i="5" s="1"/>
  <c r="A43" i="5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E42" i="5"/>
  <c r="B42" i="5"/>
  <c r="J12" i="5" s="1"/>
  <c r="N12" i="5" s="1"/>
  <c r="A42" i="5"/>
  <c r="E41" i="5"/>
  <c r="J32" i="5" s="1"/>
  <c r="N32" i="5" s="1"/>
  <c r="B41" i="5"/>
  <c r="D41" i="5" s="1"/>
  <c r="A41" i="5"/>
  <c r="E40" i="5"/>
  <c r="J31" i="5" s="1"/>
  <c r="N31" i="5" s="1"/>
  <c r="D40" i="5"/>
  <c r="J39" i="5"/>
  <c r="N39" i="5" s="1"/>
  <c r="E37" i="5"/>
  <c r="I47" i="5" s="1"/>
  <c r="M47" i="5" s="1"/>
  <c r="C37" i="5"/>
  <c r="B37" i="5"/>
  <c r="D37" i="5" s="1"/>
  <c r="E36" i="5"/>
  <c r="C36" i="5"/>
  <c r="B36" i="5"/>
  <c r="E35" i="5"/>
  <c r="C35" i="5"/>
  <c r="I45" i="5" s="1"/>
  <c r="M45" i="5" s="1"/>
  <c r="B35" i="5"/>
  <c r="E34" i="5"/>
  <c r="C34" i="5"/>
  <c r="I44" i="5" s="1"/>
  <c r="M44" i="5" s="1"/>
  <c r="B34" i="5"/>
  <c r="I23" i="5" s="1"/>
  <c r="M23" i="5" s="1"/>
  <c r="J33" i="5"/>
  <c r="N33" i="5" s="1"/>
  <c r="E33" i="5"/>
  <c r="C33" i="5"/>
  <c r="I43" i="5" s="1"/>
  <c r="M43" i="5" s="1"/>
  <c r="B33" i="5"/>
  <c r="I22" i="5" s="1"/>
  <c r="M22" i="5" s="1"/>
  <c r="K32" i="5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G32" i="5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E32" i="5"/>
  <c r="C32" i="5"/>
  <c r="B32" i="5"/>
  <c r="E31" i="5"/>
  <c r="C31" i="5"/>
  <c r="B31" i="5"/>
  <c r="D31" i="5" s="1"/>
  <c r="E30" i="5"/>
  <c r="C30" i="5"/>
  <c r="B30" i="5"/>
  <c r="D30" i="5" s="1"/>
  <c r="E29" i="5"/>
  <c r="C29" i="5"/>
  <c r="B29" i="5"/>
  <c r="E28" i="5"/>
  <c r="C28" i="5"/>
  <c r="I38" i="5" s="1"/>
  <c r="M38" i="5" s="1"/>
  <c r="B28" i="5"/>
  <c r="I17" i="5" s="1"/>
  <c r="M17" i="5" s="1"/>
  <c r="E27" i="5"/>
  <c r="C27" i="5"/>
  <c r="I37" i="5" s="1"/>
  <c r="M37" i="5" s="1"/>
  <c r="B27" i="5"/>
  <c r="E26" i="5"/>
  <c r="C26" i="5"/>
  <c r="I36" i="5" s="1"/>
  <c r="M36" i="5" s="1"/>
  <c r="B26" i="5"/>
  <c r="I25" i="5"/>
  <c r="M25" i="5" s="1"/>
  <c r="E25" i="5"/>
  <c r="I14" i="5" s="1"/>
  <c r="M14" i="5" s="1"/>
  <c r="C25" i="5"/>
  <c r="B25" i="5"/>
  <c r="D25" i="5" s="1"/>
  <c r="E24" i="5"/>
  <c r="C24" i="5"/>
  <c r="I34" i="5" s="1"/>
  <c r="M34" i="5" s="1"/>
  <c r="B24" i="5"/>
  <c r="E23" i="5"/>
  <c r="C23" i="5"/>
  <c r="B23" i="5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E22" i="5"/>
  <c r="I32" i="5" s="1"/>
  <c r="M32" i="5" s="1"/>
  <c r="B22" i="5"/>
  <c r="I11" i="5" s="1"/>
  <c r="M11" i="5" s="1"/>
  <c r="A22" i="5"/>
  <c r="E21" i="5"/>
  <c r="I10" i="5" s="1"/>
  <c r="M10" i="5" s="1"/>
  <c r="D21" i="5"/>
  <c r="E18" i="5"/>
  <c r="C18" i="5"/>
  <c r="B18" i="5"/>
  <c r="D18" i="5" s="1"/>
  <c r="E17" i="5"/>
  <c r="C17" i="5"/>
  <c r="B17" i="5"/>
  <c r="D17" i="5" s="1"/>
  <c r="J16" i="5"/>
  <c r="N16" i="5" s="1"/>
  <c r="E16" i="5"/>
  <c r="C16" i="5"/>
  <c r="H45" i="5" s="1"/>
  <c r="L45" i="5" s="1"/>
  <c r="B16" i="5"/>
  <c r="D16" i="5" s="1"/>
  <c r="I15" i="5"/>
  <c r="M15" i="5" s="1"/>
  <c r="G15" i="5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E15" i="5"/>
  <c r="C15" i="5"/>
  <c r="H44" i="5" s="1"/>
  <c r="L44" i="5" s="1"/>
  <c r="B15" i="5"/>
  <c r="D15" i="5" s="1"/>
  <c r="G14" i="5"/>
  <c r="E14" i="5"/>
  <c r="C14" i="5"/>
  <c r="B14" i="5"/>
  <c r="D14" i="5" s="1"/>
  <c r="G13" i="5"/>
  <c r="E13" i="5"/>
  <c r="C13" i="5"/>
  <c r="H42" i="5" s="1"/>
  <c r="L42" i="5" s="1"/>
  <c r="B13" i="5"/>
  <c r="H21" i="5" s="1"/>
  <c r="L21" i="5" s="1"/>
  <c r="G12" i="5"/>
  <c r="E12" i="5"/>
  <c r="C12" i="5"/>
  <c r="B12" i="5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G11" i="5"/>
  <c r="E11" i="5"/>
  <c r="C11" i="5"/>
  <c r="H40" i="5" s="1"/>
  <c r="L40" i="5" s="1"/>
  <c r="B11" i="5"/>
  <c r="E10" i="5"/>
  <c r="C10" i="5"/>
  <c r="B10" i="5"/>
  <c r="H18" i="5" s="1"/>
  <c r="L18" i="5" s="1"/>
  <c r="E9" i="5"/>
  <c r="C9" i="5"/>
  <c r="B9" i="5"/>
  <c r="E8" i="5"/>
  <c r="C8" i="5"/>
  <c r="B8" i="5"/>
  <c r="D8" i="5" s="1"/>
  <c r="E7" i="5"/>
  <c r="C7" i="5"/>
  <c r="H36" i="5" s="1"/>
  <c r="L36" i="5" s="1"/>
  <c r="B7" i="5"/>
  <c r="D7" i="5" s="1"/>
  <c r="E6" i="5"/>
  <c r="C6" i="5"/>
  <c r="B6" i="5"/>
  <c r="E5" i="5"/>
  <c r="C5" i="5"/>
  <c r="H34" i="5" s="1"/>
  <c r="L34" i="5" s="1"/>
  <c r="B5" i="5"/>
  <c r="H13" i="5" s="1"/>
  <c r="L13" i="5" s="1"/>
  <c r="E4" i="5"/>
  <c r="C4" i="5"/>
  <c r="H33" i="5" s="1"/>
  <c r="L33" i="5" s="1"/>
  <c r="B4" i="5"/>
  <c r="E3" i="5"/>
  <c r="H32" i="5" s="1"/>
  <c r="L32" i="5" s="1"/>
  <c r="B3" i="5"/>
  <c r="H11" i="5" s="1"/>
  <c r="L11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E2" i="5"/>
  <c r="H10" i="5" s="1"/>
  <c r="L10" i="5" s="1"/>
  <c r="D2" i="5"/>
  <c r="H31" i="5" l="1"/>
  <c r="L31" i="5" s="1"/>
  <c r="H39" i="5"/>
  <c r="L39" i="5" s="1"/>
  <c r="D12" i="5"/>
  <c r="H43" i="5"/>
  <c r="L43" i="5" s="1"/>
  <c r="P43" i="5" s="1"/>
  <c r="H24" i="5"/>
  <c r="L24" i="5" s="1"/>
  <c r="D27" i="5"/>
  <c r="I39" i="5"/>
  <c r="M39" i="5" s="1"/>
  <c r="I31" i="5"/>
  <c r="M31" i="5" s="1"/>
  <c r="P31" i="5" s="1"/>
  <c r="J19" i="5"/>
  <c r="N19" i="5" s="1"/>
  <c r="H20" i="5"/>
  <c r="L20" i="5" s="1"/>
  <c r="I21" i="5"/>
  <c r="M21" i="5" s="1"/>
  <c r="P21" i="5" s="1"/>
  <c r="J42" i="5"/>
  <c r="N42" i="5" s="1"/>
  <c r="J38" i="5"/>
  <c r="N38" i="5" s="1"/>
  <c r="H37" i="5"/>
  <c r="L37" i="5" s="1"/>
  <c r="D11" i="5"/>
  <c r="J18" i="5"/>
  <c r="N18" i="5" s="1"/>
  <c r="O18" i="5" s="1"/>
  <c r="D23" i="5"/>
  <c r="I40" i="5"/>
  <c r="M40" i="5" s="1"/>
  <c r="I42" i="5"/>
  <c r="M42" i="5" s="1"/>
  <c r="P42" i="5" s="1"/>
  <c r="J36" i="5"/>
  <c r="N36" i="5" s="1"/>
  <c r="D53" i="5"/>
  <c r="D51" i="5"/>
  <c r="D4" i="5"/>
  <c r="H14" i="5"/>
  <c r="L14" i="5" s="1"/>
  <c r="O14" i="5" s="1"/>
  <c r="H38" i="5"/>
  <c r="L38" i="5" s="1"/>
  <c r="H46" i="5"/>
  <c r="L46" i="5" s="1"/>
  <c r="D24" i="5"/>
  <c r="D26" i="5"/>
  <c r="I24" i="5"/>
  <c r="M24" i="5" s="1"/>
  <c r="D54" i="5"/>
  <c r="D9" i="5"/>
  <c r="I13" i="5"/>
  <c r="M13" i="5" s="1"/>
  <c r="P13" i="5" s="1"/>
  <c r="I46" i="5"/>
  <c r="M46" i="5" s="1"/>
  <c r="J20" i="5"/>
  <c r="N20" i="5" s="1"/>
  <c r="J46" i="5"/>
  <c r="N46" i="5" s="1"/>
  <c r="O46" i="5" s="1"/>
  <c r="D13" i="5"/>
  <c r="J17" i="5"/>
  <c r="N17" i="5" s="1"/>
  <c r="J37" i="5"/>
  <c r="N37" i="5" s="1"/>
  <c r="J44" i="5"/>
  <c r="N44" i="5" s="1"/>
  <c r="I19" i="5"/>
  <c r="M19" i="5" s="1"/>
  <c r="J11" i="5"/>
  <c r="N11" i="5" s="1"/>
  <c r="I12" i="5"/>
  <c r="M12" i="5" s="1"/>
  <c r="I26" i="5"/>
  <c r="M26" i="5" s="1"/>
  <c r="H15" i="5"/>
  <c r="L15" i="5" s="1"/>
  <c r="P15" i="5" s="1"/>
  <c r="I18" i="5"/>
  <c r="M18" i="5" s="1"/>
  <c r="H35" i="5"/>
  <c r="L35" i="5" s="1"/>
  <c r="P35" i="5" s="1"/>
  <c r="H17" i="5"/>
  <c r="L17" i="5" s="1"/>
  <c r="J10" i="5"/>
  <c r="N10" i="5" s="1"/>
  <c r="P10" i="5" s="1"/>
  <c r="I16" i="5"/>
  <c r="M16" i="5" s="1"/>
  <c r="H47" i="5"/>
  <c r="L47" i="5" s="1"/>
  <c r="H23" i="5"/>
  <c r="L23" i="5" s="1"/>
  <c r="I35" i="5"/>
  <c r="M35" i="5" s="1"/>
  <c r="J26" i="5"/>
  <c r="N26" i="5" s="1"/>
  <c r="I20" i="5"/>
  <c r="M20" i="5" s="1"/>
  <c r="J40" i="5"/>
  <c r="N40" i="5" s="1"/>
  <c r="J45" i="5"/>
  <c r="N45" i="5" s="1"/>
  <c r="P45" i="5" s="1"/>
  <c r="O32" i="5"/>
  <c r="P32" i="5"/>
  <c r="O20" i="5"/>
  <c r="P20" i="5"/>
  <c r="P17" i="5"/>
  <c r="P14" i="5"/>
  <c r="O43" i="5"/>
  <c r="P36" i="5"/>
  <c r="O36" i="5"/>
  <c r="P46" i="5"/>
  <c r="O13" i="5"/>
  <c r="P39" i="5"/>
  <c r="O39" i="5"/>
  <c r="O45" i="5"/>
  <c r="P47" i="5"/>
  <c r="O47" i="5"/>
  <c r="P38" i="5"/>
  <c r="O38" i="5"/>
  <c r="P40" i="5"/>
  <c r="O40" i="5"/>
  <c r="P24" i="5"/>
  <c r="O24" i="5"/>
  <c r="P34" i="5"/>
  <c r="O34" i="5"/>
  <c r="P37" i="5"/>
  <c r="O37" i="5"/>
  <c r="P11" i="5"/>
  <c r="O11" i="5"/>
  <c r="P44" i="5"/>
  <c r="O44" i="5"/>
  <c r="H16" i="5"/>
  <c r="L16" i="5" s="1"/>
  <c r="H19" i="5"/>
  <c r="L19" i="5" s="1"/>
  <c r="H26" i="5"/>
  <c r="L26" i="5" s="1"/>
  <c r="I33" i="5"/>
  <c r="M33" i="5" s="1"/>
  <c r="P33" i="5" s="1"/>
  <c r="D6" i="5"/>
  <c r="D22" i="5"/>
  <c r="H25" i="5"/>
  <c r="L25" i="5" s="1"/>
  <c r="D28" i="5"/>
  <c r="D36" i="5"/>
  <c r="H41" i="5"/>
  <c r="L41" i="5" s="1"/>
  <c r="D45" i="5"/>
  <c r="D55" i="5"/>
  <c r="D3" i="5"/>
  <c r="D35" i="5"/>
  <c r="I41" i="5"/>
  <c r="M41" i="5" s="1"/>
  <c r="D44" i="5"/>
  <c r="D52" i="5"/>
  <c r="D34" i="5"/>
  <c r="D43" i="5"/>
  <c r="H12" i="5"/>
  <c r="L12" i="5" s="1"/>
  <c r="H22" i="5"/>
  <c r="L22" i="5" s="1"/>
  <c r="D33" i="5"/>
  <c r="D42" i="5"/>
  <c r="D5" i="5"/>
  <c r="D10" i="5"/>
  <c r="J23" i="5"/>
  <c r="N23" i="5" s="1"/>
  <c r="D32" i="5"/>
  <c r="D29" i="5"/>
  <c r="O17" i="5" l="1"/>
  <c r="O31" i="5"/>
  <c r="P18" i="5"/>
  <c r="O10" i="5"/>
  <c r="O42" i="5"/>
  <c r="O15" i="5"/>
  <c r="O35" i="5"/>
  <c r="O21" i="5"/>
  <c r="P23" i="5"/>
  <c r="O16" i="5"/>
  <c r="P16" i="5"/>
  <c r="P41" i="5"/>
  <c r="O41" i="5"/>
  <c r="P25" i="5"/>
  <c r="O25" i="5"/>
  <c r="S44" i="5" s="1"/>
  <c r="O19" i="5"/>
  <c r="P19" i="5"/>
  <c r="P22" i="5"/>
  <c r="O22" i="5"/>
  <c r="O23" i="5"/>
  <c r="O12" i="5"/>
  <c r="O4" i="5" s="1"/>
  <c r="P4" i="5" s="1"/>
  <c r="P12" i="5"/>
  <c r="O33" i="5"/>
  <c r="O26" i="5"/>
  <c r="P26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<sst xmlns="http://schemas.openxmlformats.org/spreadsheetml/2006/main" count="141" uniqueCount="44">
  <si>
    <t>Binding efficiencies</t>
  </si>
  <si>
    <t>R1</t>
  </si>
  <si>
    <t>von 0.4 µM in 5 ml</t>
  </si>
  <si>
    <t>[%]</t>
  </si>
  <si>
    <t xml:space="preserve">nM = nmol / L </t>
  </si>
  <si>
    <t>amount of beads [mg]</t>
  </si>
  <si>
    <t>total volume [ml]</t>
  </si>
  <si>
    <t>UPO conc. [nM]</t>
  </si>
  <si>
    <t>UPO amount [nmol]</t>
  </si>
  <si>
    <t>max loading of beads [nmol/100mg]</t>
  </si>
  <si>
    <t>binding efficiency [%]</t>
  </si>
  <si>
    <t>actual loading beads [nmol/100mg]</t>
  </si>
  <si>
    <t>volume used in reactor [ml]</t>
  </si>
  <si>
    <t>amount beads in reactor [mg]</t>
  </si>
  <si>
    <t>amount UPO in reactor [nmol]</t>
  </si>
  <si>
    <t>reaction volume [ml]</t>
  </si>
  <si>
    <t>UPO concentration in reaction [nM]</t>
  </si>
  <si>
    <t>binding efficiency dezimal</t>
  </si>
  <si>
    <t>R2</t>
  </si>
  <si>
    <t>R3</t>
  </si>
  <si>
    <t>MW</t>
  </si>
  <si>
    <t>STABWN</t>
  </si>
  <si>
    <t>Amino Biokatalyse 80 min CPJ</t>
  </si>
  <si>
    <t>R1,2,3</t>
  </si>
  <si>
    <t>R-Phol</t>
  </si>
  <si>
    <t>S-Phol</t>
  </si>
  <si>
    <t>total</t>
  </si>
  <si>
    <t>IS</t>
  </si>
  <si>
    <t>Anstieg</t>
  </si>
  <si>
    <t>y-Achse</t>
  </si>
  <si>
    <t>R-Phol Normalized</t>
  </si>
  <si>
    <t>S-Phol Normalized</t>
  </si>
  <si>
    <t>TON</t>
  </si>
  <si>
    <t>µmol</t>
  </si>
  <si>
    <t>amino</t>
  </si>
  <si>
    <t>ethylamino</t>
  </si>
  <si>
    <t>amino puro</t>
  </si>
  <si>
    <t>aimono epoxy</t>
  </si>
  <si>
    <t>slope [mM/min]</t>
  </si>
  <si>
    <t>slope [µM/min]</t>
  </si>
  <si>
    <t>Mean</t>
  </si>
  <si>
    <t>R2 + R3</t>
  </si>
  <si>
    <t>R2,R3</t>
  </si>
  <si>
    <t>Ethylamino Biokatalyse 80 min CPJ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</si>
</sst>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4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1" fillId="2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1" xfId="0" applyFill="1" applyBorder="1"/>
    <xf numFmtId="0" fontId="1" fillId="7" borderId="1" xfId="0" applyFont="1" applyFill="1" applyBorder="1"/>
    <xf numFmtId="0" fontId="0" fillId="7" borderId="1" xfId="0" applyFill="1" applyBorder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8" borderId="1" xfId="0" applyFill="1" applyBorder="1"/>
    <xf numFmtId="0" fontId="0" fillId="7" borderId="1" xfId="0" applyFill="1" applyBorder="1" applyAlignment="1">
      <alignment horizontal="right" vertical="center"/>
    </xf>
    <xf numFmtId="0" fontId="0" fillId="7" borderId="1" xfId="0" applyFill="1" applyBorder="1" applyAlignment="1">
      <alignment horizontal="right"/>
    </xf>
    <xf numFmtId="0" fontId="1" fillId="8" borderId="1" xfId="0" applyFont="1" applyFill="1" applyBorder="1"/>
    <xf numFmtId="0" fontId="0" fillId="7" borderId="0" xfId="0" applyFill="1"/>
    <xf numFmtId="0" fontId="0" fillId="9" borderId="1" xfId="0" applyFill="1" applyBorder="1"/>
    <xf numFmtId="0" fontId="1" fillId="9" borderId="1" xfId="0" applyFont="1" applyFill="1" applyBorder="1"/>
    <xf numFmtId="0" fontId="0" fillId="9" borderId="1" xfId="0" applyFill="1" applyBorder="1" applyAlignment="1">
      <alignment vertic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9" borderId="1" xfId="0" applyFill="1" applyBorder="1" applyAlignment="1">
      <alignment horizontal="right" vertical="center"/>
    </xf>
    <xf numFmtId="0" fontId="0" fillId="9" borderId="1" xfId="0" applyFill="1" applyBorder="1" applyAlignment="1">
      <alignment horizontal="right"/>
    </xf>
    <xf numFmtId="0" fontId="0" fillId="9" borderId="0" xfId="0" applyFill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9" fontId="0" fillId="2" borderId="1" xfId="0" applyNumberFormat="1" applyFill="1" applyBorder="1"/>
    <xf numFmtId="169" fontId="0" fillId="8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5A"/>
      <color rgb="FF951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5314766688647"/>
          <c:y val="9.8522167487684734E-2"/>
          <c:w val="0.87102698369600351"/>
          <c:h val="0.75565416391916529"/>
        </c:manualLayout>
      </c:layout>
      <c:scatterChart>
        <c:scatterStyle val="lineMarker"/>
        <c:varyColors val="0"/>
        <c:ser>
          <c:idx val="0"/>
          <c:order val="0"/>
          <c:tx>
            <c:v>Amino</c:v>
          </c:tx>
          <c:spPr>
            <a:ln w="28575" cap="rnd">
              <a:solidFill>
                <a:srgbClr val="00335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335A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'80 min HA403M'!$P$10:$P$26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1.1615192668111483E-2</c:v>
                  </c:pt>
                  <c:pt idx="2">
                    <c:v>1.8167171179781293E-2</c:v>
                  </c:pt>
                  <c:pt idx="3">
                    <c:v>4.6949246813902869E-2</c:v>
                  </c:pt>
                  <c:pt idx="4">
                    <c:v>5.582509030122848E-2</c:v>
                  </c:pt>
                  <c:pt idx="5">
                    <c:v>7.2669830861397347E-2</c:v>
                  </c:pt>
                  <c:pt idx="6">
                    <c:v>6.5840768247598783E-2</c:v>
                  </c:pt>
                  <c:pt idx="7">
                    <c:v>8.4180762970993417E-2</c:v>
                  </c:pt>
                  <c:pt idx="8">
                    <c:v>0.12591386352327824</c:v>
                  </c:pt>
                  <c:pt idx="9">
                    <c:v>0.12912144349980428</c:v>
                  </c:pt>
                  <c:pt idx="10">
                    <c:v>0.12756252421673489</c:v>
                  </c:pt>
                  <c:pt idx="11">
                    <c:v>0.13317088574319319</c:v>
                  </c:pt>
                  <c:pt idx="12">
                    <c:v>0.11752831308934004</c:v>
                  </c:pt>
                  <c:pt idx="13">
                    <c:v>0.13622343788713498</c:v>
                  </c:pt>
                  <c:pt idx="14">
                    <c:v>0.14004210836317027</c:v>
                  </c:pt>
                  <c:pt idx="15">
                    <c:v>0.19423067229828245</c:v>
                  </c:pt>
                  <c:pt idx="16">
                    <c:v>0.23705166753245008</c:v>
                  </c:pt>
                </c:numCache>
              </c:numRef>
            </c:plus>
            <c:minus>
              <c:numRef>
                <c:f>'80 min HA403M'!$P$10:$P$26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1.1615192668111483E-2</c:v>
                  </c:pt>
                  <c:pt idx="2">
                    <c:v>1.8167171179781293E-2</c:v>
                  </c:pt>
                  <c:pt idx="3">
                    <c:v>4.6949246813902869E-2</c:v>
                  </c:pt>
                  <c:pt idx="4">
                    <c:v>5.582509030122848E-2</c:v>
                  </c:pt>
                  <c:pt idx="5">
                    <c:v>7.2669830861397347E-2</c:v>
                  </c:pt>
                  <c:pt idx="6">
                    <c:v>6.5840768247598783E-2</c:v>
                  </c:pt>
                  <c:pt idx="7">
                    <c:v>8.4180762970993417E-2</c:v>
                  </c:pt>
                  <c:pt idx="8">
                    <c:v>0.12591386352327824</c:v>
                  </c:pt>
                  <c:pt idx="9">
                    <c:v>0.12912144349980428</c:v>
                  </c:pt>
                  <c:pt idx="10">
                    <c:v>0.12756252421673489</c:v>
                  </c:pt>
                  <c:pt idx="11">
                    <c:v>0.13317088574319319</c:v>
                  </c:pt>
                  <c:pt idx="12">
                    <c:v>0.11752831308934004</c:v>
                  </c:pt>
                  <c:pt idx="13">
                    <c:v>0.13622343788713498</c:v>
                  </c:pt>
                  <c:pt idx="14">
                    <c:v>0.14004210836317027</c:v>
                  </c:pt>
                  <c:pt idx="15">
                    <c:v>0.19423067229828245</c:v>
                  </c:pt>
                  <c:pt idx="16">
                    <c:v>0.23705166753245008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'80 min HA403M'!$G$10:$G$26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'80 min HA403M'!$O$10:$O$26</c:f>
              <c:numCache>
                <c:formatCode>0.000</c:formatCode>
                <c:ptCount val="17"/>
                <c:pt idx="0">
                  <c:v>0</c:v>
                </c:pt>
                <c:pt idx="1">
                  <c:v>0.18425847276160559</c:v>
                </c:pt>
                <c:pt idx="2">
                  <c:v>0.45732242150647884</c:v>
                </c:pt>
                <c:pt idx="3">
                  <c:v>0.73627835967221822</c:v>
                </c:pt>
                <c:pt idx="4">
                  <c:v>0.97358886054177241</c:v>
                </c:pt>
                <c:pt idx="5">
                  <c:v>1.1954018488182347</c:v>
                </c:pt>
                <c:pt idx="6">
                  <c:v>1.3998754911845961</c:v>
                </c:pt>
                <c:pt idx="7">
                  <c:v>1.5920168023589916</c:v>
                </c:pt>
                <c:pt idx="8">
                  <c:v>1.7299023235522373</c:v>
                </c:pt>
                <c:pt idx="9">
                  <c:v>1.8892674599491597</c:v>
                </c:pt>
                <c:pt idx="10">
                  <c:v>2.0023460461810911</c:v>
                </c:pt>
                <c:pt idx="11">
                  <c:v>2.1274826965819709</c:v>
                </c:pt>
                <c:pt idx="12">
                  <c:v>2.2069425456152607</c:v>
                </c:pt>
                <c:pt idx="13">
                  <c:v>2.263082693188526</c:v>
                </c:pt>
                <c:pt idx="14">
                  <c:v>2.313550383408602</c:v>
                </c:pt>
                <c:pt idx="15">
                  <c:v>2.3698082988117011</c:v>
                </c:pt>
                <c:pt idx="16">
                  <c:v>2.3498524952529367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4-CF4F-9D96-925ADCEA781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'80 min HA403M'!$AK$9:$AK$25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0.10014441799413359</c:v>
                  </c:pt>
                  <c:pt idx="2">
                    <c:v>2.4845013617437291E-2</c:v>
                  </c:pt>
                  <c:pt idx="3">
                    <c:v>1.8737213861291038E-2</c:v>
                  </c:pt>
                  <c:pt idx="4">
                    <c:v>1.3659478908693687E-2</c:v>
                  </c:pt>
                  <c:pt idx="5">
                    <c:v>2.1761129737838659E-2</c:v>
                  </c:pt>
                  <c:pt idx="6">
                    <c:v>4.3332128348045673E-2</c:v>
                  </c:pt>
                  <c:pt idx="7">
                    <c:v>5.0860265856102323E-2</c:v>
                  </c:pt>
                  <c:pt idx="8">
                    <c:v>4.3395557341580321E-2</c:v>
                  </c:pt>
                  <c:pt idx="9">
                    <c:v>6.3440012065742221E-2</c:v>
                  </c:pt>
                  <c:pt idx="10">
                    <c:v>5.4640119241836614E-2</c:v>
                  </c:pt>
                  <c:pt idx="11">
                    <c:v>4.882634131165578E-2</c:v>
                  </c:pt>
                  <c:pt idx="12">
                    <c:v>9.2667667384155702E-2</c:v>
                  </c:pt>
                  <c:pt idx="13">
                    <c:v>0.14064755811713489</c:v>
                  </c:pt>
                  <c:pt idx="14">
                    <c:v>4.6885350043960022E-2</c:v>
                  </c:pt>
                  <c:pt idx="15">
                    <c:v>0.12102721319442507</c:v>
                  </c:pt>
                  <c:pt idx="16">
                    <c:v>0.10320293854015529</c:v>
                  </c:pt>
                </c:numCache>
              </c:numRef>
            </c:plus>
            <c:minus>
              <c:numRef>
                <c:f>'80 min HA403M'!$AK$9:$AK$25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0.10014441799413359</c:v>
                  </c:pt>
                  <c:pt idx="2">
                    <c:v>2.4845013617437291E-2</c:v>
                  </c:pt>
                  <c:pt idx="3">
                    <c:v>1.8737213861291038E-2</c:v>
                  </c:pt>
                  <c:pt idx="4">
                    <c:v>1.3659478908693687E-2</c:v>
                  </c:pt>
                  <c:pt idx="5">
                    <c:v>2.1761129737838659E-2</c:v>
                  </c:pt>
                  <c:pt idx="6">
                    <c:v>4.3332128348045673E-2</c:v>
                  </c:pt>
                  <c:pt idx="7">
                    <c:v>5.0860265856102323E-2</c:v>
                  </c:pt>
                  <c:pt idx="8">
                    <c:v>4.3395557341580321E-2</c:v>
                  </c:pt>
                  <c:pt idx="9">
                    <c:v>6.3440012065742221E-2</c:v>
                  </c:pt>
                  <c:pt idx="10">
                    <c:v>5.4640119241836614E-2</c:v>
                  </c:pt>
                  <c:pt idx="11">
                    <c:v>4.882634131165578E-2</c:v>
                  </c:pt>
                  <c:pt idx="12">
                    <c:v>9.2667667384155702E-2</c:v>
                  </c:pt>
                  <c:pt idx="13">
                    <c:v>0.14064755811713489</c:v>
                  </c:pt>
                  <c:pt idx="14">
                    <c:v>4.6885350043960022E-2</c:v>
                  </c:pt>
                  <c:pt idx="15">
                    <c:v>0.12102721319442507</c:v>
                  </c:pt>
                  <c:pt idx="16">
                    <c:v>0.10320293854015529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'80 min HA403M'!$AI$9:$AI$25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'80 min HA403M'!$AJ$9:$AJ$25</c:f>
              <c:numCache>
                <c:formatCode>General</c:formatCode>
                <c:ptCount val="17"/>
                <c:pt idx="0">
                  <c:v>0</c:v>
                </c:pt>
                <c:pt idx="1">
                  <c:v>0.14105983519352086</c:v>
                </c:pt>
                <c:pt idx="2">
                  <c:v>0.4827114788698969</c:v>
                </c:pt>
                <c:pt idx="3">
                  <c:v>0.72749925263960569</c:v>
                </c:pt>
                <c:pt idx="4">
                  <c:v>0.96899593195123035</c:v>
                </c:pt>
                <c:pt idx="5">
                  <c:v>1.1911517741366346</c:v>
                </c:pt>
                <c:pt idx="6">
                  <c:v>1.4220270775858876</c:v>
                </c:pt>
                <c:pt idx="7">
                  <c:v>1.6490120975298215</c:v>
                </c:pt>
                <c:pt idx="8">
                  <c:v>1.8174479322862982</c:v>
                </c:pt>
                <c:pt idx="9">
                  <c:v>1.9530516514591516</c:v>
                </c:pt>
                <c:pt idx="10">
                  <c:v>2.0764859004617269</c:v>
                </c:pt>
                <c:pt idx="11">
                  <c:v>2.2235386559978427</c:v>
                </c:pt>
                <c:pt idx="12">
                  <c:v>2.3523907154525912</c:v>
                </c:pt>
                <c:pt idx="13">
                  <c:v>2.3947361915262193</c:v>
                </c:pt>
                <c:pt idx="14">
                  <c:v>2.4531706531153104</c:v>
                </c:pt>
                <c:pt idx="15">
                  <c:v>2.40385265148231</c:v>
                </c:pt>
                <c:pt idx="16">
                  <c:v>2.448919761769607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C8-614E-9EF7-7FD14C52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63520"/>
        <c:axId val="972577248"/>
      </c:scatterChart>
      <c:valAx>
        <c:axId val="972563520"/>
        <c:scaling>
          <c:orientation val="minMax"/>
          <c:max val="8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treatment time [min]</a:t>
                </a:r>
              </a:p>
            </c:rich>
          </c:tx>
          <c:layout>
            <c:manualLayout>
              <c:xMode val="edge"/>
              <c:yMode val="edge"/>
              <c:x val="0.42818647669041376"/>
              <c:y val="0.92780245752862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2577248"/>
        <c:crosses val="autoZero"/>
        <c:crossBetween val="midCat"/>
        <c:majorUnit val="10"/>
      </c:valAx>
      <c:valAx>
        <c:axId val="972577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concentration PhOl [mM]</a:t>
                </a:r>
              </a:p>
            </c:rich>
          </c:tx>
          <c:layout>
            <c:manualLayout>
              <c:xMode val="edge"/>
              <c:yMode val="edge"/>
              <c:x val="4.3442845506380667E-3"/>
              <c:y val="0.27313197790574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2563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59684246802493E-2"/>
          <c:y val="0.10017781246215178"/>
          <c:w val="0.87102698369600351"/>
          <c:h val="0.75565416391916529"/>
        </c:manualLayout>
      </c:layout>
      <c:scatterChart>
        <c:scatterStyle val="lineMarker"/>
        <c:varyColors val="0"/>
        <c:ser>
          <c:idx val="0"/>
          <c:order val="0"/>
          <c:tx>
            <c:v>R-PhOl</c:v>
          </c:tx>
          <c:spPr>
            <a:ln w="28575" cap="rnd">
              <a:solidFill>
                <a:srgbClr val="00345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345A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'80 min EA403M'!$P$10:$P$26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0.10014441799413359</c:v>
                  </c:pt>
                  <c:pt idx="2">
                    <c:v>2.4845013617437291E-2</c:v>
                  </c:pt>
                  <c:pt idx="3">
                    <c:v>1.8737213861291038E-2</c:v>
                  </c:pt>
                  <c:pt idx="4">
                    <c:v>1.3659478908693687E-2</c:v>
                  </c:pt>
                  <c:pt idx="5">
                    <c:v>2.1761129737838659E-2</c:v>
                  </c:pt>
                  <c:pt idx="6">
                    <c:v>4.3332128348045673E-2</c:v>
                  </c:pt>
                  <c:pt idx="7">
                    <c:v>5.0860265856102323E-2</c:v>
                  </c:pt>
                  <c:pt idx="8">
                    <c:v>4.3395557341580321E-2</c:v>
                  </c:pt>
                  <c:pt idx="9">
                    <c:v>6.3440012065742221E-2</c:v>
                  </c:pt>
                  <c:pt idx="10">
                    <c:v>5.4640119241836614E-2</c:v>
                  </c:pt>
                  <c:pt idx="11">
                    <c:v>4.882634131165578E-2</c:v>
                  </c:pt>
                  <c:pt idx="12">
                    <c:v>9.2667667384155702E-2</c:v>
                  </c:pt>
                  <c:pt idx="13">
                    <c:v>0.14064755811713489</c:v>
                  </c:pt>
                  <c:pt idx="14">
                    <c:v>4.6885350043960022E-2</c:v>
                  </c:pt>
                  <c:pt idx="15">
                    <c:v>0.12102721319442507</c:v>
                  </c:pt>
                  <c:pt idx="16">
                    <c:v>0.10320293854015529</c:v>
                  </c:pt>
                </c:numCache>
              </c:numRef>
            </c:plus>
            <c:minus>
              <c:numRef>
                <c:f>'80 min EA403M'!$P$10:$P$26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0.10014441799413359</c:v>
                  </c:pt>
                  <c:pt idx="2">
                    <c:v>2.4845013617437291E-2</c:v>
                  </c:pt>
                  <c:pt idx="3">
                    <c:v>1.8737213861291038E-2</c:v>
                  </c:pt>
                  <c:pt idx="4">
                    <c:v>1.3659478908693687E-2</c:v>
                  </c:pt>
                  <c:pt idx="5">
                    <c:v>2.1761129737838659E-2</c:v>
                  </c:pt>
                  <c:pt idx="6">
                    <c:v>4.3332128348045673E-2</c:v>
                  </c:pt>
                  <c:pt idx="7">
                    <c:v>5.0860265856102323E-2</c:v>
                  </c:pt>
                  <c:pt idx="8">
                    <c:v>4.3395557341580321E-2</c:v>
                  </c:pt>
                  <c:pt idx="9">
                    <c:v>6.3440012065742221E-2</c:v>
                  </c:pt>
                  <c:pt idx="10">
                    <c:v>5.4640119241836614E-2</c:v>
                  </c:pt>
                  <c:pt idx="11">
                    <c:v>4.882634131165578E-2</c:v>
                  </c:pt>
                  <c:pt idx="12">
                    <c:v>9.2667667384155702E-2</c:v>
                  </c:pt>
                  <c:pt idx="13">
                    <c:v>0.14064755811713489</c:v>
                  </c:pt>
                  <c:pt idx="14">
                    <c:v>4.6885350043960022E-2</c:v>
                  </c:pt>
                  <c:pt idx="15">
                    <c:v>0.12102721319442507</c:v>
                  </c:pt>
                  <c:pt idx="16">
                    <c:v>0.10320293854015529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'80 min EA403M'!$G$10:$G$26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'80 min EA403M'!$O$10:$O$26</c:f>
              <c:numCache>
                <c:formatCode>0.000</c:formatCode>
                <c:ptCount val="17"/>
                <c:pt idx="0">
                  <c:v>0</c:v>
                </c:pt>
                <c:pt idx="1">
                  <c:v>0.14105983519352086</c:v>
                </c:pt>
                <c:pt idx="2">
                  <c:v>0.4827114788698969</c:v>
                </c:pt>
                <c:pt idx="3">
                  <c:v>0.72749925263960569</c:v>
                </c:pt>
                <c:pt idx="4">
                  <c:v>0.96899593195123035</c:v>
                </c:pt>
                <c:pt idx="5">
                  <c:v>1.1911517741366346</c:v>
                </c:pt>
                <c:pt idx="6">
                  <c:v>1.4220270775858876</c:v>
                </c:pt>
                <c:pt idx="7">
                  <c:v>1.6490120975298215</c:v>
                </c:pt>
                <c:pt idx="8">
                  <c:v>1.8174479322862982</c:v>
                </c:pt>
                <c:pt idx="9">
                  <c:v>1.9530516514591516</c:v>
                </c:pt>
                <c:pt idx="10">
                  <c:v>2.0764859004617269</c:v>
                </c:pt>
                <c:pt idx="11">
                  <c:v>2.2235386559978427</c:v>
                </c:pt>
                <c:pt idx="12">
                  <c:v>2.3523907154525912</c:v>
                </c:pt>
                <c:pt idx="13">
                  <c:v>2.3947361915262193</c:v>
                </c:pt>
                <c:pt idx="14">
                  <c:v>2.4531706531153104</c:v>
                </c:pt>
                <c:pt idx="15">
                  <c:v>2.40385265148231</c:v>
                </c:pt>
                <c:pt idx="16">
                  <c:v>2.448919761769607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4-C44B-83B2-F9CBACD7441C}"/>
            </c:ext>
          </c:extLst>
        </c:ser>
        <c:ser>
          <c:idx val="1"/>
          <c:order val="1"/>
          <c:tx>
            <c:v>S-PhOl</c:v>
          </c:tx>
          <c:spPr>
            <a:ln w="28575" cap="rnd">
              <a:solidFill>
                <a:srgbClr val="951767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51767"/>
              </a:solidFill>
              <a:ln w="9525">
                <a:solidFill>
                  <a:srgbClr val="951767"/>
                </a:solidFill>
              </a:ln>
              <a:effectLst/>
            </c:spPr>
          </c:marker>
          <c:xVal>
            <c:numRef>
              <c:f>'80 min EA403M'!$G$31:$G$47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'80 min EA403M'!$O$31:$O$47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9.1587989301762322E-3</c:v>
                </c:pt>
                <c:pt idx="3">
                  <c:v>1.3158126130807158E-2</c:v>
                </c:pt>
                <c:pt idx="4">
                  <c:v>1.8143933004986637E-2</c:v>
                </c:pt>
                <c:pt idx="5">
                  <c:v>2.3734941567497354E-2</c:v>
                </c:pt>
                <c:pt idx="6">
                  <c:v>2.573454760671498E-2</c:v>
                </c:pt>
                <c:pt idx="7">
                  <c:v>3.2713752057972049E-2</c:v>
                </c:pt>
                <c:pt idx="8">
                  <c:v>3.5443024791450846E-2</c:v>
                </c:pt>
                <c:pt idx="9">
                  <c:v>3.8652619201004851E-2</c:v>
                </c:pt>
                <c:pt idx="10">
                  <c:v>3.8991701775706961E-2</c:v>
                </c:pt>
                <c:pt idx="11">
                  <c:v>4.07796243245983E-2</c:v>
                </c:pt>
                <c:pt idx="12">
                  <c:v>3.9428228441226593E-2</c:v>
                </c:pt>
                <c:pt idx="13">
                  <c:v>4.1437241350818776E-2</c:v>
                </c:pt>
                <c:pt idx="14">
                  <c:v>4.5303829475904132E-2</c:v>
                </c:pt>
                <c:pt idx="15">
                  <c:v>4.2721039908672133E-2</c:v>
                </c:pt>
                <c:pt idx="16">
                  <c:v>4.1061718174729429E-2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4-C44B-83B2-F9CBACD74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63520"/>
        <c:axId val="972577248"/>
      </c:scatterChart>
      <c:valAx>
        <c:axId val="972563520"/>
        <c:scaling>
          <c:orientation val="minMax"/>
          <c:max val="8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treatment time [min]</a:t>
                </a:r>
              </a:p>
            </c:rich>
          </c:tx>
          <c:layout>
            <c:manualLayout>
              <c:xMode val="edge"/>
              <c:yMode val="edge"/>
              <c:x val="0.42818647669041376"/>
              <c:y val="0.92780245752862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2577248"/>
        <c:crosses val="autoZero"/>
        <c:crossBetween val="midCat"/>
        <c:majorUnit val="10"/>
      </c:valAx>
      <c:valAx>
        <c:axId val="972577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concentration PhOl [mM]</a:t>
                </a:r>
              </a:p>
            </c:rich>
          </c:tx>
          <c:layout>
            <c:manualLayout>
              <c:xMode val="edge"/>
              <c:yMode val="edge"/>
              <c:x val="4.3442845506380667E-3"/>
              <c:y val="0.27313197790574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2563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1835894862806635"/>
          <c:y val="1.7032898288553512E-2"/>
          <c:w val="0.5404145886300239"/>
          <c:h val="6.7895705083971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487376</xdr:colOff>
      <xdr:row>2</xdr:row>
      <xdr:rowOff>185832</xdr:rowOff>
    </xdr:from>
    <xdr:to>
      <xdr:col>30</xdr:col>
      <xdr:colOff>219264</xdr:colOff>
      <xdr:row>39</xdr:row>
      <xdr:rowOff>123742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6250512-454F-EE44-9906-A940B3E67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409222</xdr:colOff>
      <xdr:row>2</xdr:row>
      <xdr:rowOff>146756</xdr:rowOff>
    </xdr:from>
    <xdr:to>
      <xdr:col>30</xdr:col>
      <xdr:colOff>141110</xdr:colOff>
      <xdr:row>39</xdr:row>
      <xdr:rowOff>84666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431BA97-3149-4743-AFA7-95A96DD56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amino/2022_09_07_Binding_efficiency_Amino_AaeU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amino/GCAuswertu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aeUPO/Purolite/Amino_GCAus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aeUPO/Purolite/EpoxyButyl_GCAuswertu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aeUPO/80%20min%20biocat%20ethylamino/EA80minbiocatGESAMT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ikroben-server/Bandow%20Lab%20Users/Tim%20Dirks/PhD/PhD/PhD_Everything/Ergebnisse/Biokatalyse/CPJ/AaeUPO/80%20min%20biocat%20ethylamino/GCAuswertungEA.xlsx" TargetMode="External"/><Relationship Id="rId1" Type="http://schemas.openxmlformats.org/officeDocument/2006/relationships/externalLinkPath" Target="/Volumes/mikroben-server/Bandow%20Lab%20Users/Tim%20Dirks/PhD/PhD/PhD_Everything/Ergebnisse/Biokatalyse/CPJ/AaeUPO/80%20min%20biocat%20ethylamino/GCAuswertung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mobilized"/>
      <sheetName val="Ü1"/>
      <sheetName val="Ü2"/>
    </sheetNames>
    <sheetDataSet>
      <sheetData sheetId="0">
        <row r="18">
          <cell r="N18">
            <v>44.679743664812463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J Amino 80 AaeUPO_R1 "/>
      <sheetName val="CPJ Amino 80 AaeUPO_R2"/>
      <sheetName val="CPJ Amino 80 AaeUPO_R3"/>
      <sheetName val="Auswertung amino 80 AaeUPO"/>
    </sheetNames>
    <sheetDataSet>
      <sheetData sheetId="0">
        <row r="7">
          <cell r="F7">
            <v>306067</v>
          </cell>
        </row>
        <row r="25">
          <cell r="F25">
            <v>307763</v>
          </cell>
        </row>
        <row r="26">
          <cell r="F26">
            <v>21810</v>
          </cell>
        </row>
        <row r="37">
          <cell r="F37">
            <v>304977</v>
          </cell>
        </row>
        <row r="38">
          <cell r="F38">
            <v>51363</v>
          </cell>
        </row>
        <row r="39">
          <cell r="F39">
            <v>1034</v>
          </cell>
        </row>
        <row r="49">
          <cell r="F49">
            <v>306821</v>
          </cell>
        </row>
        <row r="50">
          <cell r="F50">
            <v>80939</v>
          </cell>
        </row>
        <row r="51">
          <cell r="F51">
            <v>1506</v>
          </cell>
        </row>
        <row r="62">
          <cell r="F62">
            <v>303964</v>
          </cell>
        </row>
        <row r="63">
          <cell r="F63">
            <v>103811</v>
          </cell>
        </row>
        <row r="64">
          <cell r="F64">
            <v>2030</v>
          </cell>
        </row>
        <row r="77">
          <cell r="F77">
            <v>306371</v>
          </cell>
        </row>
        <row r="78">
          <cell r="F78">
            <v>126999</v>
          </cell>
        </row>
        <row r="79">
          <cell r="F79">
            <v>2468</v>
          </cell>
        </row>
        <row r="96">
          <cell r="F96">
            <v>302762</v>
          </cell>
        </row>
        <row r="97">
          <cell r="F97">
            <v>144106</v>
          </cell>
        </row>
        <row r="98">
          <cell r="F98">
            <v>2573</v>
          </cell>
        </row>
        <row r="118">
          <cell r="F118">
            <v>306536</v>
          </cell>
        </row>
        <row r="119">
          <cell r="F119">
            <v>166115</v>
          </cell>
        </row>
        <row r="120">
          <cell r="F120">
            <v>3157</v>
          </cell>
        </row>
        <row r="130">
          <cell r="F130">
            <v>304095</v>
          </cell>
        </row>
        <row r="131">
          <cell r="F131">
            <v>183574</v>
          </cell>
        </row>
        <row r="132">
          <cell r="F132">
            <v>2966</v>
          </cell>
        </row>
        <row r="142">
          <cell r="F142">
            <v>308505</v>
          </cell>
        </row>
        <row r="143">
          <cell r="F143">
            <v>202887</v>
          </cell>
        </row>
        <row r="144">
          <cell r="F144">
            <v>3829</v>
          </cell>
        </row>
        <row r="154">
          <cell r="F154">
            <v>304218</v>
          </cell>
        </row>
        <row r="155">
          <cell r="F155">
            <v>209811</v>
          </cell>
        </row>
        <row r="156">
          <cell r="F156">
            <v>3425</v>
          </cell>
        </row>
        <row r="166">
          <cell r="F166">
            <v>307866</v>
          </cell>
        </row>
        <row r="167">
          <cell r="F167">
            <v>231343</v>
          </cell>
        </row>
        <row r="168">
          <cell r="F168">
            <v>3775</v>
          </cell>
        </row>
        <row r="177">
          <cell r="F177">
            <v>308622</v>
          </cell>
        </row>
        <row r="178">
          <cell r="F178">
            <v>241008</v>
          </cell>
        </row>
        <row r="179">
          <cell r="F179">
            <v>3943</v>
          </cell>
        </row>
        <row r="188">
          <cell r="F188">
            <v>307048</v>
          </cell>
        </row>
        <row r="189">
          <cell r="F189">
            <v>246650</v>
          </cell>
        </row>
        <row r="190">
          <cell r="F190">
            <v>4506</v>
          </cell>
        </row>
        <row r="201">
          <cell r="F201">
            <v>306113</v>
          </cell>
        </row>
        <row r="202">
          <cell r="F202">
            <v>256924</v>
          </cell>
        </row>
        <row r="203">
          <cell r="F203">
            <v>4155</v>
          </cell>
        </row>
        <row r="213">
          <cell r="F213">
            <v>306904</v>
          </cell>
        </row>
        <row r="214">
          <cell r="F214">
            <v>270777</v>
          </cell>
        </row>
        <row r="215">
          <cell r="F215">
            <v>4418</v>
          </cell>
        </row>
        <row r="225">
          <cell r="F225">
            <v>306683</v>
          </cell>
        </row>
        <row r="226">
          <cell r="F226">
            <v>268164</v>
          </cell>
        </row>
        <row r="227">
          <cell r="F227">
            <v>4303</v>
          </cell>
        </row>
      </sheetData>
      <sheetData sheetId="1">
        <row r="7">
          <cell r="F7">
            <v>307074</v>
          </cell>
        </row>
        <row r="25">
          <cell r="F25">
            <v>310985</v>
          </cell>
        </row>
        <row r="26">
          <cell r="F26">
            <v>20397</v>
          </cell>
        </row>
        <row r="38">
          <cell r="F38">
            <v>311271</v>
          </cell>
        </row>
        <row r="39">
          <cell r="F39">
            <v>51971</v>
          </cell>
        </row>
        <row r="40">
          <cell r="F40">
            <v>1049</v>
          </cell>
        </row>
        <row r="49">
          <cell r="F49">
            <v>312393</v>
          </cell>
        </row>
        <row r="50">
          <cell r="F50">
            <v>88261</v>
          </cell>
        </row>
        <row r="51">
          <cell r="F51">
            <v>1713</v>
          </cell>
        </row>
        <row r="62">
          <cell r="F62">
            <v>310860</v>
          </cell>
        </row>
        <row r="63">
          <cell r="F63">
            <v>116271</v>
          </cell>
        </row>
        <row r="64">
          <cell r="F64">
            <v>2229</v>
          </cell>
        </row>
        <row r="77">
          <cell r="F77">
            <v>308933</v>
          </cell>
        </row>
        <row r="78">
          <cell r="F78">
            <v>142842</v>
          </cell>
        </row>
        <row r="79">
          <cell r="F79">
            <v>2767</v>
          </cell>
        </row>
        <row r="96">
          <cell r="F96">
            <v>304933</v>
          </cell>
        </row>
        <row r="97">
          <cell r="F97">
            <v>162060</v>
          </cell>
        </row>
        <row r="98">
          <cell r="F98">
            <v>2999</v>
          </cell>
        </row>
        <row r="118">
          <cell r="F118">
            <v>311826</v>
          </cell>
        </row>
        <row r="119">
          <cell r="F119">
            <v>190200</v>
          </cell>
        </row>
        <row r="120">
          <cell r="F120">
            <v>3594</v>
          </cell>
        </row>
        <row r="130">
          <cell r="F130">
            <v>311784</v>
          </cell>
        </row>
        <row r="131">
          <cell r="F131">
            <v>211240</v>
          </cell>
        </row>
        <row r="132">
          <cell r="F132">
            <v>3996</v>
          </cell>
        </row>
        <row r="142">
          <cell r="F142">
            <v>314540</v>
          </cell>
        </row>
        <row r="143">
          <cell r="F143">
            <v>231707</v>
          </cell>
        </row>
        <row r="144">
          <cell r="F144">
            <v>3730</v>
          </cell>
        </row>
        <row r="154">
          <cell r="F154">
            <v>310929</v>
          </cell>
        </row>
        <row r="155">
          <cell r="F155">
            <v>241911</v>
          </cell>
        </row>
        <row r="156">
          <cell r="F156">
            <v>3977</v>
          </cell>
        </row>
        <row r="166">
          <cell r="F166">
            <v>309906</v>
          </cell>
        </row>
        <row r="167">
          <cell r="F167">
            <v>254250</v>
          </cell>
        </row>
        <row r="168">
          <cell r="F168">
            <v>4126</v>
          </cell>
        </row>
        <row r="177">
          <cell r="F177">
            <v>312763</v>
          </cell>
        </row>
        <row r="178">
          <cell r="F178">
            <v>263165</v>
          </cell>
        </row>
        <row r="179">
          <cell r="F179">
            <v>4317</v>
          </cell>
        </row>
        <row r="188">
          <cell r="F188">
            <v>310455</v>
          </cell>
        </row>
        <row r="189">
          <cell r="F189">
            <v>269670</v>
          </cell>
        </row>
        <row r="190">
          <cell r="F190">
            <v>4421</v>
          </cell>
        </row>
        <row r="201">
          <cell r="F201">
            <v>312650</v>
          </cell>
        </row>
        <row r="202">
          <cell r="F202">
            <v>274558</v>
          </cell>
        </row>
        <row r="203">
          <cell r="F203">
            <v>4473</v>
          </cell>
        </row>
        <row r="213">
          <cell r="F213">
            <v>313865</v>
          </cell>
        </row>
        <row r="214">
          <cell r="F214">
            <v>284174</v>
          </cell>
        </row>
        <row r="215">
          <cell r="F215">
            <v>4551</v>
          </cell>
        </row>
        <row r="225">
          <cell r="F225">
            <v>312016</v>
          </cell>
        </row>
        <row r="226">
          <cell r="F226">
            <v>286676</v>
          </cell>
        </row>
        <row r="227">
          <cell r="F227">
            <v>5303</v>
          </cell>
        </row>
      </sheetData>
      <sheetData sheetId="2">
        <row r="7">
          <cell r="F7">
            <v>317296</v>
          </cell>
        </row>
        <row r="25">
          <cell r="F25">
            <v>315380</v>
          </cell>
        </row>
        <row r="26">
          <cell r="F26">
            <v>19150</v>
          </cell>
        </row>
        <row r="38">
          <cell r="F38">
            <v>314641</v>
          </cell>
        </row>
        <row r="39">
          <cell r="F39">
            <v>48455</v>
          </cell>
        </row>
        <row r="49">
          <cell r="F49">
            <v>316587</v>
          </cell>
        </row>
        <row r="50">
          <cell r="F50">
            <v>76475</v>
          </cell>
        </row>
        <row r="51">
          <cell r="F51">
            <v>1424</v>
          </cell>
        </row>
        <row r="62">
          <cell r="F62">
            <v>318487</v>
          </cell>
        </row>
        <row r="63">
          <cell r="F63">
            <v>103917</v>
          </cell>
        </row>
        <row r="64">
          <cell r="F64">
            <v>1975</v>
          </cell>
        </row>
        <row r="77">
          <cell r="F77">
            <v>317832</v>
          </cell>
        </row>
        <row r="78">
          <cell r="F78">
            <v>127864</v>
          </cell>
        </row>
        <row r="79">
          <cell r="F79">
            <v>2411</v>
          </cell>
        </row>
        <row r="96">
          <cell r="F96">
            <v>319984</v>
          </cell>
        </row>
        <row r="97">
          <cell r="F97">
            <v>156976</v>
          </cell>
        </row>
        <row r="98">
          <cell r="F98">
            <v>2864</v>
          </cell>
        </row>
        <row r="118">
          <cell r="F118">
            <v>317721</v>
          </cell>
        </row>
        <row r="119">
          <cell r="F119">
            <v>175303</v>
          </cell>
        </row>
        <row r="120">
          <cell r="F120">
            <v>3184</v>
          </cell>
        </row>
        <row r="130">
          <cell r="F130">
            <v>317335</v>
          </cell>
        </row>
        <row r="131">
          <cell r="F131">
            <v>180873</v>
          </cell>
        </row>
        <row r="132">
          <cell r="F132">
            <v>3518</v>
          </cell>
        </row>
        <row r="142">
          <cell r="F142">
            <v>317093</v>
          </cell>
        </row>
        <row r="143">
          <cell r="F143">
            <v>198946</v>
          </cell>
        </row>
        <row r="144">
          <cell r="F144">
            <v>3828</v>
          </cell>
        </row>
        <row r="155">
          <cell r="F155">
            <v>316709</v>
          </cell>
        </row>
        <row r="156">
          <cell r="F156">
            <v>213782</v>
          </cell>
        </row>
        <row r="157">
          <cell r="F157">
            <v>3942</v>
          </cell>
        </row>
        <row r="166">
          <cell r="F166">
            <v>319485</v>
          </cell>
        </row>
        <row r="167">
          <cell r="F167">
            <v>225163</v>
          </cell>
        </row>
        <row r="168">
          <cell r="F168">
            <v>4087</v>
          </cell>
        </row>
        <row r="177">
          <cell r="F177">
            <v>315731</v>
          </cell>
        </row>
        <row r="178">
          <cell r="F178">
            <v>233424</v>
          </cell>
        </row>
        <row r="179">
          <cell r="F179">
            <v>3899</v>
          </cell>
        </row>
        <row r="188">
          <cell r="F188">
            <v>319263</v>
          </cell>
        </row>
        <row r="189">
          <cell r="F189">
            <v>239384</v>
          </cell>
        </row>
        <row r="190">
          <cell r="F190">
            <v>4537</v>
          </cell>
        </row>
        <row r="202">
          <cell r="F202">
            <v>315316</v>
          </cell>
        </row>
        <row r="203">
          <cell r="F203">
            <v>239090</v>
          </cell>
        </row>
        <row r="204">
          <cell r="F204">
            <v>3947</v>
          </cell>
        </row>
        <row r="213">
          <cell r="F213">
            <v>319226</v>
          </cell>
        </row>
        <row r="214">
          <cell r="F214">
            <v>238859</v>
          </cell>
        </row>
        <row r="215">
          <cell r="F215">
            <v>3945</v>
          </cell>
        </row>
        <row r="225">
          <cell r="F225">
            <v>317770</v>
          </cell>
        </row>
        <row r="226">
          <cell r="F226">
            <v>229236</v>
          </cell>
        </row>
        <row r="227">
          <cell r="F227">
            <v>3774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J Puro Amino AaeUPO_R1 "/>
      <sheetName val="CPJ Puro Amino AaeUPO_R2"/>
      <sheetName val="CPJ Puro Amino AaeUPO_R3"/>
      <sheetName val="Auswertung amino 80 AaeUPO"/>
    </sheetNames>
    <sheetDataSet>
      <sheetData sheetId="0"/>
      <sheetData sheetId="1"/>
      <sheetData sheetId="2"/>
      <sheetData sheetId="3">
        <row r="11">
          <cell r="K11">
            <v>5</v>
          </cell>
          <cell r="O11">
            <v>0.15074222016762226</v>
          </cell>
        </row>
        <row r="12">
          <cell r="K12">
            <v>10</v>
          </cell>
          <cell r="O12">
            <v>0.38531012411295812</v>
          </cell>
        </row>
        <row r="13">
          <cell r="K13">
            <v>15</v>
          </cell>
          <cell r="O13">
            <v>0.63261520018735218</v>
          </cell>
        </row>
        <row r="14">
          <cell r="K14">
            <v>20</v>
          </cell>
          <cell r="O14">
            <v>0.85705362438976618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J Puro Amino AaeUPO_R1 "/>
      <sheetName val="CPJ Puro Amino AaeUPO_R2"/>
      <sheetName val="CPJ Puro Amino AaeUPO_R3"/>
      <sheetName val="Auswertung amino 80 AaeUPO"/>
    </sheetNames>
    <sheetDataSet>
      <sheetData sheetId="0"/>
      <sheetData sheetId="1"/>
      <sheetData sheetId="2"/>
      <sheetData sheetId="3">
        <row r="10">
          <cell r="O10">
            <v>0</v>
          </cell>
        </row>
        <row r="11">
          <cell r="K11">
            <v>5</v>
          </cell>
          <cell r="O11">
            <v>9.0037565066123204E-2</v>
          </cell>
        </row>
        <row r="12">
          <cell r="K12">
            <v>10</v>
          </cell>
          <cell r="O12">
            <v>0.2397681760287653</v>
          </cell>
        </row>
        <row r="13">
          <cell r="K13">
            <v>15</v>
          </cell>
          <cell r="O13">
            <v>0.40109192407503258</v>
          </cell>
        </row>
        <row r="14">
          <cell r="K14">
            <v>20</v>
          </cell>
          <cell r="O14">
            <v>0.56795561963046748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dloading"/>
      <sheetName val="residual activities"/>
      <sheetName val="GC"/>
    </sheetNames>
    <sheetDataSet>
      <sheetData sheetId="0"/>
      <sheetData sheetId="1">
        <row r="4">
          <cell r="E4">
            <v>41.092827906319876</v>
          </cell>
        </row>
      </sheetData>
      <sheetData sheetId="2">
        <row r="10">
          <cell r="O10">
            <v>0</v>
          </cell>
          <cell r="P10">
            <v>0</v>
          </cell>
        </row>
        <row r="11">
          <cell r="O11">
            <v>0.14105983519352086</v>
          </cell>
          <cell r="P11">
            <v>0.10014441799413359</v>
          </cell>
        </row>
        <row r="12">
          <cell r="O12">
            <v>0.4827114788698969</v>
          </cell>
          <cell r="P12">
            <v>2.4845013617437291E-2</v>
          </cell>
        </row>
        <row r="13">
          <cell r="O13">
            <v>0.72749925263960569</v>
          </cell>
          <cell r="P13">
            <v>1.8737213861291038E-2</v>
          </cell>
        </row>
        <row r="14">
          <cell r="O14">
            <v>0.96899593195123035</v>
          </cell>
          <cell r="P14">
            <v>1.3659478908693687E-2</v>
          </cell>
        </row>
        <row r="15">
          <cell r="O15">
            <v>1.1911517741366346</v>
          </cell>
          <cell r="P15">
            <v>2.1761129737838659E-2</v>
          </cell>
        </row>
        <row r="16">
          <cell r="O16">
            <v>1.4220270775858876</v>
          </cell>
          <cell r="P16">
            <v>4.3332128348045673E-2</v>
          </cell>
        </row>
        <row r="17">
          <cell r="O17">
            <v>1.6490120975298215</v>
          </cell>
          <cell r="P17">
            <v>5.0860265856102323E-2</v>
          </cell>
        </row>
        <row r="18">
          <cell r="O18">
            <v>1.8174479322862982</v>
          </cell>
          <cell r="P18">
            <v>4.3395557341580321E-2</v>
          </cell>
        </row>
        <row r="19">
          <cell r="O19">
            <v>1.9530516514591516</v>
          </cell>
          <cell r="P19">
            <v>6.3440012065742221E-2</v>
          </cell>
        </row>
        <row r="20">
          <cell r="O20">
            <v>2.0764859004617269</v>
          </cell>
          <cell r="P20">
            <v>5.4640119241836614E-2</v>
          </cell>
        </row>
        <row r="21">
          <cell r="O21">
            <v>2.2235386559978427</v>
          </cell>
          <cell r="P21">
            <v>4.882634131165578E-2</v>
          </cell>
        </row>
        <row r="22">
          <cell r="O22">
            <v>2.3523907154525912</v>
          </cell>
          <cell r="P22">
            <v>9.2667667384155702E-2</v>
          </cell>
        </row>
        <row r="23">
          <cell r="O23">
            <v>2.3947361915262193</v>
          </cell>
          <cell r="P23">
            <v>0.14064755811713489</v>
          </cell>
        </row>
        <row r="24">
          <cell r="O24">
            <v>2.4531706531153104</v>
          </cell>
          <cell r="P24">
            <v>4.6885350043960022E-2</v>
          </cell>
        </row>
        <row r="25">
          <cell r="O25">
            <v>2.40385265148231</v>
          </cell>
          <cell r="P25">
            <v>0.12102721319442507</v>
          </cell>
        </row>
        <row r="26">
          <cell r="O26">
            <v>2.448919761769607</v>
          </cell>
          <cell r="P26">
            <v>0.10320293854015529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J EtyhlAmino AaeUPO_R1 (2)"/>
      <sheetName val="Auswertung Ethylamino AaeUPO R1"/>
      <sheetName val="CPJ EthylAmino 80 AaeUPO_R2"/>
      <sheetName val="CPJ EthylAmino 80 AaeUPO_R3"/>
      <sheetName val="GC"/>
    </sheetNames>
    <sheetDataSet>
      <sheetData sheetId="0" refreshError="1"/>
      <sheetData sheetId="1">
        <row r="2">
          <cell r="B2">
            <v>0</v>
          </cell>
        </row>
        <row r="19">
          <cell r="R19">
            <v>0</v>
          </cell>
        </row>
        <row r="20">
          <cell r="R20">
            <v>0.2006376363528905</v>
          </cell>
        </row>
        <row r="21">
          <cell r="R21">
            <v>0.4893412792219366</v>
          </cell>
        </row>
        <row r="22">
          <cell r="R22">
            <v>0.73238078045969801</v>
          </cell>
        </row>
        <row r="23">
          <cell r="R23">
            <v>0.97171454750674702</v>
          </cell>
        </row>
        <row r="24">
          <cell r="R24">
            <v>1.1638821265422801</v>
          </cell>
        </row>
        <row r="25">
          <cell r="R25">
            <v>1.3621121007076986</v>
          </cell>
        </row>
        <row r="26">
          <cell r="R26">
            <v>1.5905831246538706</v>
          </cell>
        </row>
        <row r="27">
          <cell r="R27">
            <v>1.815672864091501</v>
          </cell>
        </row>
        <row r="28">
          <cell r="R28">
            <v>1.8842058606463989</v>
          </cell>
        </row>
        <row r="29">
          <cell r="R29">
            <v>2.0103773720022349</v>
          </cell>
        </row>
        <row r="30">
          <cell r="R30">
            <v>2.1547658565099796</v>
          </cell>
        </row>
        <row r="31">
          <cell r="R31">
            <v>2.2411016650441469</v>
          </cell>
        </row>
        <row r="32">
          <cell r="R32">
            <v>2.2141498244438571</v>
          </cell>
        </row>
        <row r="33">
          <cell r="R33">
            <v>2.3870977083807627</v>
          </cell>
        </row>
        <row r="34">
          <cell r="R34">
            <v>2.468778107474674</v>
          </cell>
        </row>
        <row r="35">
          <cell r="R35">
            <v>2.5150340549976153</v>
          </cell>
        </row>
      </sheetData>
      <sheetData sheetId="2">
        <row r="7">
          <cell r="F7">
            <v>316722</v>
          </cell>
        </row>
        <row r="25">
          <cell r="F25">
            <v>319385</v>
          </cell>
        </row>
        <row r="26">
          <cell r="F26">
            <v>25353</v>
          </cell>
        </row>
        <row r="37">
          <cell r="F37">
            <v>320170</v>
          </cell>
        </row>
        <row r="38">
          <cell r="F38">
            <v>58162</v>
          </cell>
        </row>
        <row r="39">
          <cell r="F39">
            <v>1093</v>
          </cell>
        </row>
        <row r="49">
          <cell r="F49">
            <v>321370</v>
          </cell>
        </row>
        <row r="50">
          <cell r="F50">
            <v>85701</v>
          </cell>
        </row>
        <row r="51">
          <cell r="F51">
            <v>1447</v>
          </cell>
        </row>
        <row r="62">
          <cell r="F62">
            <v>321722</v>
          </cell>
        </row>
        <row r="63">
          <cell r="F63">
            <v>112945</v>
          </cell>
        </row>
        <row r="64">
          <cell r="F64">
            <v>2074</v>
          </cell>
        </row>
        <row r="77">
          <cell r="F77">
            <v>317512</v>
          </cell>
        </row>
        <row r="78">
          <cell r="F78">
            <v>137849</v>
          </cell>
        </row>
        <row r="79">
          <cell r="F79">
            <v>2637</v>
          </cell>
        </row>
        <row r="96">
          <cell r="F96">
            <v>321042</v>
          </cell>
        </row>
        <row r="97">
          <cell r="F97">
            <v>167551</v>
          </cell>
        </row>
        <row r="98">
          <cell r="F98">
            <v>3185</v>
          </cell>
        </row>
        <row r="118">
          <cell r="F118">
            <v>319856</v>
          </cell>
        </row>
        <row r="119">
          <cell r="F119">
            <v>195618</v>
          </cell>
        </row>
        <row r="120">
          <cell r="F120">
            <v>3889</v>
          </cell>
        </row>
        <row r="130">
          <cell r="F130">
            <v>321366</v>
          </cell>
        </row>
        <row r="131">
          <cell r="F131">
            <v>214528</v>
          </cell>
        </row>
        <row r="132">
          <cell r="F132">
            <v>4127</v>
          </cell>
        </row>
        <row r="142">
          <cell r="F142">
            <v>324768</v>
          </cell>
        </row>
        <row r="143">
          <cell r="F143">
            <v>236010</v>
          </cell>
        </row>
        <row r="144">
          <cell r="F144">
            <v>4717</v>
          </cell>
        </row>
        <row r="154">
          <cell r="F154">
            <v>321494</v>
          </cell>
        </row>
        <row r="155">
          <cell r="F155">
            <v>245889</v>
          </cell>
        </row>
        <row r="156">
          <cell r="F156">
            <v>4037</v>
          </cell>
        </row>
        <row r="166">
          <cell r="F166">
            <v>323013</v>
          </cell>
        </row>
        <row r="167">
          <cell r="F167">
            <v>260773</v>
          </cell>
        </row>
        <row r="168">
          <cell r="F168">
            <v>4274</v>
          </cell>
        </row>
        <row r="177">
          <cell r="F177">
            <v>323065</v>
          </cell>
        </row>
        <row r="178">
          <cell r="F178">
            <v>284402</v>
          </cell>
        </row>
        <row r="179">
          <cell r="F179">
            <v>4680</v>
          </cell>
        </row>
        <row r="188">
          <cell r="F188">
            <v>323795</v>
          </cell>
        </row>
        <row r="189">
          <cell r="F189">
            <v>295355</v>
          </cell>
        </row>
        <row r="190">
          <cell r="F190">
            <v>4978</v>
          </cell>
        </row>
        <row r="201">
          <cell r="F201">
            <v>325541</v>
          </cell>
        </row>
        <row r="202">
          <cell r="F202">
            <v>289258</v>
          </cell>
        </row>
        <row r="203">
          <cell r="F203">
            <v>4823</v>
          </cell>
        </row>
        <row r="213">
          <cell r="F213">
            <v>322649</v>
          </cell>
        </row>
        <row r="214">
          <cell r="F214">
            <v>288705</v>
          </cell>
        </row>
        <row r="215">
          <cell r="F215">
            <v>4799</v>
          </cell>
        </row>
        <row r="225">
          <cell r="F225">
            <v>324523</v>
          </cell>
        </row>
        <row r="226">
          <cell r="F226">
            <v>292698</v>
          </cell>
        </row>
        <row r="227">
          <cell r="F227">
            <v>5473</v>
          </cell>
        </row>
      </sheetData>
      <sheetData sheetId="3">
        <row r="7">
          <cell r="F7">
            <v>344518</v>
          </cell>
        </row>
        <row r="25">
          <cell r="F25">
            <v>338594</v>
          </cell>
        </row>
        <row r="26">
          <cell r="F26">
            <v>21125</v>
          </cell>
        </row>
        <row r="38">
          <cell r="F38">
            <v>340691</v>
          </cell>
        </row>
        <row r="39">
          <cell r="F39">
            <v>54627</v>
          </cell>
        </row>
        <row r="40">
          <cell r="F40">
            <v>1088</v>
          </cell>
        </row>
        <row r="49">
          <cell r="F49">
            <v>339740</v>
          </cell>
          <cell r="G49">
            <v>72371</v>
          </cell>
        </row>
        <row r="50">
          <cell r="F50">
            <v>85133</v>
          </cell>
        </row>
        <row r="51">
          <cell r="F51">
            <v>1627</v>
          </cell>
        </row>
        <row r="62">
          <cell r="F62">
            <v>340960</v>
          </cell>
        </row>
        <row r="63">
          <cell r="F63">
            <v>115670</v>
          </cell>
        </row>
        <row r="64">
          <cell r="F64">
            <v>2211</v>
          </cell>
        </row>
        <row r="77">
          <cell r="F77">
            <v>338841</v>
          </cell>
        </row>
        <row r="78">
          <cell r="F78">
            <v>144123</v>
          </cell>
        </row>
        <row r="79">
          <cell r="F79">
            <v>2896</v>
          </cell>
        </row>
        <row r="96">
          <cell r="F96">
            <v>339431</v>
          </cell>
        </row>
        <row r="97">
          <cell r="F97">
            <v>174450</v>
          </cell>
        </row>
        <row r="98">
          <cell r="F98">
            <v>2990</v>
          </cell>
        </row>
        <row r="118">
          <cell r="F118">
            <v>342081</v>
          </cell>
        </row>
        <row r="119">
          <cell r="F119">
            <v>200345</v>
          </cell>
        </row>
        <row r="120">
          <cell r="F120">
            <v>3908</v>
          </cell>
        </row>
        <row r="130">
          <cell r="F130">
            <v>348727</v>
          </cell>
        </row>
        <row r="131">
          <cell r="F131">
            <v>219576</v>
          </cell>
        </row>
        <row r="132">
          <cell r="F132">
            <v>4374</v>
          </cell>
        </row>
        <row r="142">
          <cell r="F142">
            <v>340637</v>
          </cell>
        </row>
        <row r="143">
          <cell r="F143">
            <v>235435</v>
          </cell>
        </row>
        <row r="144">
          <cell r="F144">
            <v>4571</v>
          </cell>
        </row>
        <row r="154">
          <cell r="F154">
            <v>341607</v>
          </cell>
        </row>
        <row r="155">
          <cell r="F155">
            <v>252828</v>
          </cell>
        </row>
        <row r="156">
          <cell r="F156">
            <v>4982</v>
          </cell>
        </row>
        <row r="166">
          <cell r="F166">
            <v>336440</v>
          </cell>
        </row>
        <row r="167">
          <cell r="F167">
            <v>270326</v>
          </cell>
        </row>
        <row r="168">
          <cell r="F168">
            <v>5115</v>
          </cell>
        </row>
        <row r="177">
          <cell r="F177">
            <v>345486</v>
          </cell>
        </row>
        <row r="178">
          <cell r="F178">
            <v>289368</v>
          </cell>
        </row>
        <row r="179">
          <cell r="F179">
            <v>4786</v>
          </cell>
        </row>
        <row r="188">
          <cell r="F188">
            <v>344034</v>
          </cell>
        </row>
        <row r="189">
          <cell r="F189">
            <v>296094</v>
          </cell>
        </row>
        <row r="190">
          <cell r="F190">
            <v>4983</v>
          </cell>
        </row>
        <row r="201">
          <cell r="F201">
            <v>338816</v>
          </cell>
        </row>
        <row r="202">
          <cell r="F202">
            <v>299891</v>
          </cell>
        </row>
        <row r="203">
          <cell r="F203">
            <v>5703</v>
          </cell>
        </row>
        <row r="213">
          <cell r="F213">
            <v>343168</v>
          </cell>
        </row>
        <row r="214">
          <cell r="F214">
            <v>273489</v>
          </cell>
        </row>
        <row r="215">
          <cell r="F215">
            <v>5292</v>
          </cell>
        </row>
        <row r="225">
          <cell r="F225">
            <v>335286</v>
          </cell>
        </row>
        <row r="226">
          <cell r="F226">
            <v>275452</v>
          </cell>
        </row>
        <row r="227">
          <cell r="F227">
            <v>4539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8344-2A1D-C84F-A28F-22D4AE6D552A}">
  <dimension ref="A2:M15"/>
  <sheetViews>
    <sheetView workbookViewId="0">
      <selection activeCell="L12" sqref="L12"/>
    </sheetView>
  </sheetViews>
  <sheetFormatPr baseColWidth="10" defaultRowHeight="16" x14ac:dyDescent="0.2"/>
  <cols>
    <col min="2" max="2" width="17.33203125" bestFit="1" customWidth="1"/>
    <col min="7" max="7" width="14.83203125" customWidth="1"/>
    <col min="9" max="9" width="31.83203125" bestFit="1" customWidth="1"/>
    <col min="12" max="12" width="31.83203125" bestFit="1" customWidth="1"/>
  </cols>
  <sheetData>
    <row r="2" spans="1:13" x14ac:dyDescent="0.2">
      <c r="A2" s="43" t="s">
        <v>22</v>
      </c>
      <c r="B2" s="43"/>
      <c r="C2" s="43"/>
      <c r="D2" s="43"/>
      <c r="I2" s="44" t="s">
        <v>23</v>
      </c>
      <c r="J2" s="44"/>
      <c r="L2" s="45"/>
      <c r="M2" s="45"/>
    </row>
    <row r="3" spans="1:13" x14ac:dyDescent="0.2">
      <c r="D3" s="1" t="s">
        <v>3</v>
      </c>
      <c r="G3" t="s">
        <v>4</v>
      </c>
      <c r="I3" s="2" t="s">
        <v>5</v>
      </c>
      <c r="J3" s="2">
        <v>500</v>
      </c>
    </row>
    <row r="4" spans="1:13" x14ac:dyDescent="0.2">
      <c r="B4" t="s">
        <v>0</v>
      </c>
      <c r="C4" t="s">
        <v>23</v>
      </c>
      <c r="D4">
        <f>[1]unimobilized!$N$18</f>
        <v>44.679743664812463</v>
      </c>
      <c r="I4" s="2" t="s">
        <v>6</v>
      </c>
      <c r="J4" s="2">
        <v>5</v>
      </c>
    </row>
    <row r="5" spans="1:13" x14ac:dyDescent="0.2">
      <c r="B5" t="s">
        <v>2</v>
      </c>
      <c r="I5" s="2" t="s">
        <v>7</v>
      </c>
      <c r="J5" s="2">
        <v>400</v>
      </c>
    </row>
    <row r="6" spans="1:13" x14ac:dyDescent="0.2">
      <c r="I6" s="2" t="s">
        <v>8</v>
      </c>
      <c r="J6" s="2">
        <v>2</v>
      </c>
    </row>
    <row r="7" spans="1:13" x14ac:dyDescent="0.2">
      <c r="I7" s="2" t="s">
        <v>9</v>
      </c>
      <c r="J7" s="2">
        <v>0.4</v>
      </c>
    </row>
    <row r="8" spans="1:13" x14ac:dyDescent="0.2">
      <c r="I8" s="6" t="s">
        <v>10</v>
      </c>
      <c r="J8" s="6">
        <f>D4</f>
        <v>44.679743664812463</v>
      </c>
    </row>
    <row r="9" spans="1:13" x14ac:dyDescent="0.2">
      <c r="I9" s="7" t="s">
        <v>17</v>
      </c>
      <c r="J9" s="7">
        <f>J8/100</f>
        <v>0.44679743664812466</v>
      </c>
    </row>
    <row r="10" spans="1:13" ht="17" thickBot="1" x14ac:dyDescent="0.25">
      <c r="I10" s="5" t="s">
        <v>11</v>
      </c>
      <c r="J10" s="5">
        <f>J7*J9</f>
        <v>0.17871897465924988</v>
      </c>
    </row>
    <row r="11" spans="1:13" ht="17" thickTop="1" x14ac:dyDescent="0.2">
      <c r="I11" s="3" t="s">
        <v>12</v>
      </c>
      <c r="J11" s="3">
        <v>1.5</v>
      </c>
    </row>
    <row r="12" spans="1:13" x14ac:dyDescent="0.2">
      <c r="I12" s="2" t="s">
        <v>13</v>
      </c>
      <c r="J12" s="2">
        <v>150</v>
      </c>
      <c r="K12" t="s">
        <v>33</v>
      </c>
    </row>
    <row r="13" spans="1:13" x14ac:dyDescent="0.2">
      <c r="I13" s="6" t="s">
        <v>14</v>
      </c>
      <c r="J13" s="6">
        <f>J10*1.5</f>
        <v>0.26807846198887481</v>
      </c>
      <c r="K13">
        <f>J13/1000</f>
        <v>2.6807846198887483E-4</v>
      </c>
    </row>
    <row r="14" spans="1:13" x14ac:dyDescent="0.2">
      <c r="I14" s="2" t="s">
        <v>15</v>
      </c>
      <c r="J14" s="2">
        <v>5</v>
      </c>
    </row>
    <row r="15" spans="1:13" x14ac:dyDescent="0.2">
      <c r="I15" s="4" t="s">
        <v>16</v>
      </c>
      <c r="J15" s="4">
        <f>J13*200</f>
        <v>53.615692397774964</v>
      </c>
    </row>
  </sheetData>
  <mergeCells count="3">
    <mergeCell ref="A2:D2"/>
    <mergeCell ref="I2:J2"/>
    <mergeCell ref="L2:M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53B3-57BA-D14E-8780-CCC0266D299E}">
  <dimension ref="A1:AK69"/>
  <sheetViews>
    <sheetView tabSelected="1" topLeftCell="M1" zoomScale="87" zoomScaleNormal="87" workbookViewId="0">
      <selection activeCell="V45" sqref="V45"/>
    </sheetView>
  </sheetViews>
  <sheetFormatPr baseColWidth="10" defaultColWidth="11" defaultRowHeight="16" x14ac:dyDescent="0.2"/>
  <cols>
    <col min="7" max="7" width="16.83203125" bestFit="1" customWidth="1"/>
    <col min="8" max="8" width="13.5" customWidth="1"/>
    <col min="9" max="10" width="11.6640625" bestFit="1" customWidth="1"/>
    <col min="11" max="11" width="16.83203125" bestFit="1" customWidth="1"/>
    <col min="14" max="14" width="13" customWidth="1"/>
    <col min="15" max="15" width="13.83203125" customWidth="1"/>
    <col min="16" max="16" width="13.5" bestFit="1" customWidth="1"/>
    <col min="23" max="25" width="14.6640625" customWidth="1"/>
  </cols>
  <sheetData>
    <row r="1" spans="1:37" x14ac:dyDescent="0.2">
      <c r="A1" s="8" t="s">
        <v>1</v>
      </c>
      <c r="B1" s="9" t="s">
        <v>24</v>
      </c>
      <c r="C1" s="9" t="s">
        <v>25</v>
      </c>
      <c r="D1" s="9" t="s">
        <v>26</v>
      </c>
      <c r="E1" s="9" t="s">
        <v>27</v>
      </c>
    </row>
    <row r="2" spans="1:37" x14ac:dyDescent="0.2">
      <c r="A2" s="9">
        <v>0</v>
      </c>
      <c r="B2" s="10">
        <v>0</v>
      </c>
      <c r="C2" s="10">
        <v>0</v>
      </c>
      <c r="D2" s="10">
        <f>B2+C2</f>
        <v>0</v>
      </c>
      <c r="E2" s="8">
        <f>'[2]CPJ Amino 80 AaeUPO_R1 '!F7</f>
        <v>306067</v>
      </c>
      <c r="H2" s="11"/>
      <c r="I2" s="12"/>
      <c r="J2" s="12"/>
    </row>
    <row r="3" spans="1:37" ht="17" thickBot="1" x14ac:dyDescent="0.25">
      <c r="A3" s="9">
        <f>A2+5</f>
        <v>5</v>
      </c>
      <c r="B3" s="8">
        <f>'[2]CPJ Amino 80 AaeUPO_R1 '!F26</f>
        <v>21810</v>
      </c>
      <c r="C3" s="8">
        <v>0</v>
      </c>
      <c r="D3" s="10">
        <f>B3+C3</f>
        <v>21810</v>
      </c>
      <c r="E3" s="8">
        <f>'[2]CPJ Amino 80 AaeUPO_R1 '!F25</f>
        <v>307763</v>
      </c>
      <c r="H3" s="12"/>
      <c r="O3" t="s">
        <v>38</v>
      </c>
      <c r="P3" t="s">
        <v>39</v>
      </c>
    </row>
    <row r="4" spans="1:37" x14ac:dyDescent="0.2">
      <c r="A4" s="9">
        <f t="shared" ref="A4:A18" si="0">A3+5</f>
        <v>10</v>
      </c>
      <c r="B4" s="8">
        <f>'[2]CPJ Amino 80 AaeUPO_R1 '!F38</f>
        <v>51363</v>
      </c>
      <c r="C4" s="8">
        <f>'[2]CPJ Amino 80 AaeUPO_R1 '!F39</f>
        <v>1034</v>
      </c>
      <c r="D4" s="10">
        <f t="shared" ref="D4:D6" si="1">B4+C4</f>
        <v>52397</v>
      </c>
      <c r="E4" s="8">
        <f>'[2]CPJ Amino 80 AaeUPO_R1 '!F37</f>
        <v>304977</v>
      </c>
      <c r="H4" s="12"/>
      <c r="K4" s="13" t="s">
        <v>28</v>
      </c>
      <c r="L4" s="14">
        <v>0.35670000000000002</v>
      </c>
      <c r="N4" t="s">
        <v>34</v>
      </c>
      <c r="O4">
        <f>SLOPE(O12:O15,K12:K15)</f>
        <v>4.9030975656096439E-2</v>
      </c>
      <c r="P4">
        <f>O4*1000</f>
        <v>49.030975656096437</v>
      </c>
    </row>
    <row r="5" spans="1:37" ht="17" thickBot="1" x14ac:dyDescent="0.25">
      <c r="A5" s="9">
        <f t="shared" si="0"/>
        <v>15</v>
      </c>
      <c r="B5" s="8">
        <f>'[2]CPJ Amino 80 AaeUPO_R1 '!F50</f>
        <v>80939</v>
      </c>
      <c r="C5" s="8">
        <f>'[2]CPJ Amino 80 AaeUPO_R1 '!F51</f>
        <v>1506</v>
      </c>
      <c r="D5" s="10">
        <f t="shared" si="1"/>
        <v>82445</v>
      </c>
      <c r="E5" s="8">
        <f>'[2]CPJ Amino 80 AaeUPO_R1 '!F49</f>
        <v>306821</v>
      </c>
      <c r="H5" s="12"/>
      <c r="K5" s="15" t="s">
        <v>29</v>
      </c>
      <c r="L5" s="16">
        <v>0</v>
      </c>
      <c r="N5" t="s">
        <v>35</v>
      </c>
      <c r="O5" t="e">
        <f>SLOPE(S59:S62,R59:R62)</f>
        <v>#DIV/0!</v>
      </c>
      <c r="P5" t="e">
        <f t="shared" ref="P5:P7" si="2">O5*1000</f>
        <v>#DIV/0!</v>
      </c>
    </row>
    <row r="6" spans="1:37" x14ac:dyDescent="0.2">
      <c r="A6" s="9">
        <f t="shared" si="0"/>
        <v>20</v>
      </c>
      <c r="B6" s="8">
        <f>'[2]CPJ Amino 80 AaeUPO_R1 '!F63</f>
        <v>103811</v>
      </c>
      <c r="C6" s="8">
        <f>'[2]CPJ Amino 80 AaeUPO_R1 '!F64</f>
        <v>2030</v>
      </c>
      <c r="D6" s="10">
        <f t="shared" si="1"/>
        <v>105841</v>
      </c>
      <c r="E6" s="8">
        <f>'[2]CPJ Amino 80 AaeUPO_R1 '!F62</f>
        <v>303964</v>
      </c>
      <c r="H6" s="12"/>
      <c r="N6" t="s">
        <v>36</v>
      </c>
      <c r="O6">
        <f>SLOPE('[3]Auswertung amino 80 AaeUPO'!$O$11:$O$14,'[3]Auswertung amino 80 AaeUPO'!$K$11:$K$14)</f>
        <v>4.7324785774816518E-2</v>
      </c>
      <c r="P6">
        <f t="shared" si="2"/>
        <v>47.324785774816519</v>
      </c>
    </row>
    <row r="7" spans="1:37" x14ac:dyDescent="0.2">
      <c r="A7" s="9">
        <f t="shared" si="0"/>
        <v>25</v>
      </c>
      <c r="B7" s="8">
        <f>'[2]CPJ Amino 80 AaeUPO_R1 '!F78</f>
        <v>126999</v>
      </c>
      <c r="C7" s="8">
        <f>'[2]CPJ Amino 80 AaeUPO_R1 '!F79</f>
        <v>2468</v>
      </c>
      <c r="D7" s="10">
        <f>B7+C7</f>
        <v>129467</v>
      </c>
      <c r="E7" s="8">
        <f>'[2]CPJ Amino 80 AaeUPO_R1 '!F77</f>
        <v>306371</v>
      </c>
      <c r="H7" s="12"/>
      <c r="N7" t="s">
        <v>37</v>
      </c>
      <c r="O7">
        <f>SLOPE('[4]Auswertung amino 80 AaeUPO'!$O$11:$O$14,'[4]Auswertung amino 80 AaeUPO'!$K$11:$K$14)</f>
        <v>3.1901558234786E-2</v>
      </c>
      <c r="P7">
        <f t="shared" si="2"/>
        <v>31.901558234785998</v>
      </c>
    </row>
    <row r="8" spans="1:37" x14ac:dyDescent="0.2">
      <c r="A8" s="9">
        <f t="shared" si="0"/>
        <v>30</v>
      </c>
      <c r="B8" s="8">
        <f>'[2]CPJ Amino 80 AaeUPO_R1 '!F97</f>
        <v>144106</v>
      </c>
      <c r="C8" s="8">
        <f>'[2]CPJ Amino 80 AaeUPO_R1 '!F98</f>
        <v>2573</v>
      </c>
      <c r="D8" s="10">
        <f>B8+C8</f>
        <v>146679</v>
      </c>
      <c r="E8" s="8">
        <f>'[2]CPJ Amino 80 AaeUPO_R1 '!F96</f>
        <v>302762</v>
      </c>
      <c r="H8" s="12"/>
    </row>
    <row r="9" spans="1:37" x14ac:dyDescent="0.2">
      <c r="A9" s="9">
        <f t="shared" si="0"/>
        <v>35</v>
      </c>
      <c r="B9" s="8">
        <f>'[2]CPJ Amino 80 AaeUPO_R1 '!F119</f>
        <v>166115</v>
      </c>
      <c r="C9" s="8">
        <f>'[2]CPJ Amino 80 AaeUPO_R1 '!F120</f>
        <v>3157</v>
      </c>
      <c r="D9" s="10">
        <f t="shared" ref="D9:D18" si="3">B9+C9</f>
        <v>169272</v>
      </c>
      <c r="E9" s="8">
        <f>'[2]CPJ Amino 80 AaeUPO_R1 '!F118</f>
        <v>306536</v>
      </c>
      <c r="G9" s="4" t="s">
        <v>30</v>
      </c>
      <c r="H9" s="4" t="s">
        <v>1</v>
      </c>
      <c r="I9" s="4" t="s">
        <v>18</v>
      </c>
      <c r="J9" s="4" t="s">
        <v>19</v>
      </c>
      <c r="K9" s="4" t="s">
        <v>30</v>
      </c>
      <c r="L9" s="4" t="s">
        <v>1</v>
      </c>
      <c r="M9" s="4" t="s">
        <v>18</v>
      </c>
      <c r="N9" s="4" t="s">
        <v>19</v>
      </c>
      <c r="O9" s="4" t="s">
        <v>40</v>
      </c>
      <c r="P9" s="4" t="s">
        <v>21</v>
      </c>
      <c r="AI9">
        <f>G10</f>
        <v>0</v>
      </c>
      <c r="AJ9">
        <f>[5]GC!O10</f>
        <v>0</v>
      </c>
      <c r="AK9">
        <f>[5]GC!P10</f>
        <v>0</v>
      </c>
    </row>
    <row r="10" spans="1:37" x14ac:dyDescent="0.2">
      <c r="A10" s="9">
        <f t="shared" si="0"/>
        <v>40</v>
      </c>
      <c r="B10" s="8">
        <f>'[2]CPJ Amino 80 AaeUPO_R1 '!F131</f>
        <v>183574</v>
      </c>
      <c r="C10" s="8">
        <f>'[2]CPJ Amino 80 AaeUPO_R1 '!F132</f>
        <v>2966</v>
      </c>
      <c r="D10" s="10">
        <f t="shared" si="3"/>
        <v>186540</v>
      </c>
      <c r="E10" s="8">
        <f>'[2]CPJ Amino 80 AaeUPO_R1 '!F130</f>
        <v>304095</v>
      </c>
      <c r="G10" s="17">
        <v>0</v>
      </c>
      <c r="H10" s="47">
        <f>B2/E2</f>
        <v>0</v>
      </c>
      <c r="I10" s="47">
        <f>B21/E21</f>
        <v>0</v>
      </c>
      <c r="J10" s="47">
        <f>B40/E40</f>
        <v>0</v>
      </c>
      <c r="K10" s="17">
        <v>0</v>
      </c>
      <c r="L10" s="47">
        <f t="shared" ref="L10:N26" si="4">(H10-$L$5)/$L$4</f>
        <v>0</v>
      </c>
      <c r="M10" s="47">
        <f t="shared" si="4"/>
        <v>0</v>
      </c>
      <c r="N10" s="47">
        <f t="shared" si="4"/>
        <v>0</v>
      </c>
      <c r="O10" s="47">
        <f>AVERAGE(L10:N10)</f>
        <v>0</v>
      </c>
      <c r="P10" s="47">
        <f>STDEVP(L10:N10)</f>
        <v>0</v>
      </c>
      <c r="AI10">
        <f t="shared" ref="AI10:AI25" si="5">G11</f>
        <v>5</v>
      </c>
      <c r="AJ10">
        <f>[5]GC!O11</f>
        <v>0.14105983519352086</v>
      </c>
      <c r="AK10">
        <f>[5]GC!P11</f>
        <v>0.10014441799413359</v>
      </c>
    </row>
    <row r="11" spans="1:37" x14ac:dyDescent="0.2">
      <c r="A11" s="9">
        <f t="shared" si="0"/>
        <v>45</v>
      </c>
      <c r="B11" s="18">
        <f>'[2]CPJ Amino 80 AaeUPO_R1 '!F143</f>
        <v>202887</v>
      </c>
      <c r="C11" s="18">
        <f>'[2]CPJ Amino 80 AaeUPO_R1 '!F144</f>
        <v>3829</v>
      </c>
      <c r="D11" s="10">
        <f t="shared" si="3"/>
        <v>206716</v>
      </c>
      <c r="E11" s="18">
        <f>'[2]CPJ Amino 80 AaeUPO_R1 '!F142</f>
        <v>308505</v>
      </c>
      <c r="G11" s="17">
        <f>G10+5</f>
        <v>5</v>
      </c>
      <c r="H11" s="47">
        <f t="shared" ref="H11:H26" si="6">B3/E3</f>
        <v>7.0866218486302771E-2</v>
      </c>
      <c r="I11" s="47">
        <f t="shared" ref="I11:I26" si="7">B22/E22</f>
        <v>6.5588372429538397E-2</v>
      </c>
      <c r="J11" s="47">
        <f t="shared" ref="J11:J26" si="8">B41/E41</f>
        <v>6.072040078635297E-2</v>
      </c>
      <c r="K11" s="17">
        <f>K10+5</f>
        <v>5</v>
      </c>
      <c r="L11" s="47">
        <f t="shared" si="4"/>
        <v>0.19867176474993767</v>
      </c>
      <c r="M11" s="47">
        <f t="shared" si="4"/>
        <v>0.18387544835867226</v>
      </c>
      <c r="N11" s="47">
        <f t="shared" si="4"/>
        <v>0.17022820517620679</v>
      </c>
      <c r="O11" s="47">
        <f t="shared" ref="O11:O26" si="9">AVERAGE(L11:N11)</f>
        <v>0.18425847276160559</v>
      </c>
      <c r="P11" s="47">
        <f t="shared" ref="P11:P26" si="10">STDEVP(L11:N11)</f>
        <v>1.1615192668111483E-2</v>
      </c>
      <c r="AI11">
        <f t="shared" si="5"/>
        <v>10</v>
      </c>
      <c r="AJ11">
        <f>[5]GC!O12</f>
        <v>0.4827114788698969</v>
      </c>
      <c r="AK11">
        <f>[5]GC!P12</f>
        <v>2.4845013617437291E-2</v>
      </c>
    </row>
    <row r="12" spans="1:37" x14ac:dyDescent="0.2">
      <c r="A12" s="9">
        <f>A11+5</f>
        <v>50</v>
      </c>
      <c r="B12" s="19">
        <f>'[2]CPJ Amino 80 AaeUPO_R1 '!F155</f>
        <v>209811</v>
      </c>
      <c r="C12" s="19">
        <f>'[2]CPJ Amino 80 AaeUPO_R1 '!F156</f>
        <v>3425</v>
      </c>
      <c r="D12" s="20">
        <f t="shared" si="3"/>
        <v>213236</v>
      </c>
      <c r="E12" s="21">
        <f>'[2]CPJ Amino 80 AaeUPO_R1 '!F154</f>
        <v>304218</v>
      </c>
      <c r="G12" s="17">
        <f t="shared" ref="G12:G26" si="11">G11+5</f>
        <v>10</v>
      </c>
      <c r="H12" s="47">
        <f t="shared" si="6"/>
        <v>0.16841597890988499</v>
      </c>
      <c r="I12" s="47">
        <f t="shared" si="7"/>
        <v>0.16696383537175002</v>
      </c>
      <c r="J12" s="47">
        <f t="shared" si="8"/>
        <v>0.15400090897244798</v>
      </c>
      <c r="K12" s="17">
        <f t="shared" ref="K12:K26" si="12">K11+5</f>
        <v>10</v>
      </c>
      <c r="L12" s="47">
        <f t="shared" si="4"/>
        <v>0.4721502072046117</v>
      </c>
      <c r="M12" s="47">
        <f t="shared" si="4"/>
        <v>0.46807915719582288</v>
      </c>
      <c r="N12" s="47">
        <f t="shared" si="4"/>
        <v>0.43173790011900187</v>
      </c>
      <c r="O12" s="47">
        <f t="shared" si="9"/>
        <v>0.45732242150647884</v>
      </c>
      <c r="P12" s="47">
        <f t="shared" si="10"/>
        <v>1.8167171179781293E-2</v>
      </c>
      <c r="AI12">
        <f t="shared" si="5"/>
        <v>15</v>
      </c>
      <c r="AJ12">
        <f>[5]GC!O13</f>
        <v>0.72749925263960569</v>
      </c>
      <c r="AK12">
        <f>[5]GC!P13</f>
        <v>1.8737213861291038E-2</v>
      </c>
    </row>
    <row r="13" spans="1:37" x14ac:dyDescent="0.2">
      <c r="A13" s="9">
        <f t="shared" si="0"/>
        <v>55</v>
      </c>
      <c r="B13" s="22">
        <f>'[2]CPJ Amino 80 AaeUPO_R1 '!F167</f>
        <v>231343</v>
      </c>
      <c r="C13" s="22">
        <f>'[2]CPJ Amino 80 AaeUPO_R1 '!F168</f>
        <v>3775</v>
      </c>
      <c r="D13" s="10">
        <f t="shared" si="3"/>
        <v>235118</v>
      </c>
      <c r="E13" s="18">
        <f>'[2]CPJ Amino 80 AaeUPO_R1 '!F166</f>
        <v>307866</v>
      </c>
      <c r="G13" s="17">
        <f t="shared" si="11"/>
        <v>15</v>
      </c>
      <c r="H13" s="47">
        <f t="shared" si="6"/>
        <v>0.26379876214470327</v>
      </c>
      <c r="I13" s="47">
        <f t="shared" si="7"/>
        <v>0.28253193893589162</v>
      </c>
      <c r="J13" s="47">
        <f t="shared" si="8"/>
        <v>0.24156077160464581</v>
      </c>
      <c r="K13" s="17">
        <f t="shared" si="12"/>
        <v>15</v>
      </c>
      <c r="L13" s="47">
        <f t="shared" si="4"/>
        <v>0.73955358044492081</v>
      </c>
      <c r="M13" s="47">
        <f t="shared" si="4"/>
        <v>0.79207159780177072</v>
      </c>
      <c r="N13" s="47">
        <f t="shared" si="4"/>
        <v>0.67720990076996301</v>
      </c>
      <c r="O13" s="47">
        <f t="shared" si="9"/>
        <v>0.73627835967221822</v>
      </c>
      <c r="P13" s="47">
        <f t="shared" si="10"/>
        <v>4.6949246813902869E-2</v>
      </c>
      <c r="AI13">
        <f t="shared" si="5"/>
        <v>20</v>
      </c>
      <c r="AJ13">
        <f>[5]GC!O14</f>
        <v>0.96899593195123035</v>
      </c>
      <c r="AK13">
        <f>[5]GC!P14</f>
        <v>1.3659478908693687E-2</v>
      </c>
    </row>
    <row r="14" spans="1:37" x14ac:dyDescent="0.2">
      <c r="A14" s="9">
        <f t="shared" si="0"/>
        <v>60</v>
      </c>
      <c r="B14" s="18">
        <f>'[2]CPJ Amino 80 AaeUPO_R1 '!F178</f>
        <v>241008</v>
      </c>
      <c r="C14" s="18">
        <f>'[2]CPJ Amino 80 AaeUPO_R1 '!F179</f>
        <v>3943</v>
      </c>
      <c r="D14" s="10">
        <f t="shared" si="3"/>
        <v>244951</v>
      </c>
      <c r="E14" s="18">
        <f>'[2]CPJ Amino 80 AaeUPO_R1 '!F177</f>
        <v>308622</v>
      </c>
      <c r="G14" s="17">
        <f t="shared" si="11"/>
        <v>20</v>
      </c>
      <c r="H14" s="47">
        <f t="shared" si="6"/>
        <v>0.34152399626271535</v>
      </c>
      <c r="I14" s="47">
        <f t="shared" si="7"/>
        <v>0.37403011001737119</v>
      </c>
      <c r="J14" s="47">
        <f t="shared" si="8"/>
        <v>0.32628333338566412</v>
      </c>
      <c r="K14" s="17">
        <f t="shared" si="12"/>
        <v>20</v>
      </c>
      <c r="L14" s="47">
        <f t="shared" si="4"/>
        <v>0.95745443303256328</v>
      </c>
      <c r="M14" s="47">
        <f t="shared" si="4"/>
        <v>1.0485845528942281</v>
      </c>
      <c r="N14" s="47">
        <f t="shared" si="4"/>
        <v>0.91472759569852569</v>
      </c>
      <c r="O14" s="47">
        <f t="shared" si="9"/>
        <v>0.97358886054177241</v>
      </c>
      <c r="P14" s="47">
        <f t="shared" si="10"/>
        <v>5.582509030122848E-2</v>
      </c>
      <c r="AI14">
        <f t="shared" si="5"/>
        <v>25</v>
      </c>
      <c r="AJ14">
        <f>[5]GC!O15</f>
        <v>1.1911517741366346</v>
      </c>
      <c r="AK14">
        <f>[5]GC!P15</f>
        <v>2.1761129737838659E-2</v>
      </c>
    </row>
    <row r="15" spans="1:37" x14ac:dyDescent="0.2">
      <c r="A15" s="9">
        <f>A14+5</f>
        <v>65</v>
      </c>
      <c r="B15" s="18">
        <f>'[2]CPJ Amino 80 AaeUPO_R1 '!F189</f>
        <v>246650</v>
      </c>
      <c r="C15" s="18">
        <f>'[2]CPJ Amino 80 AaeUPO_R1 '!F190</f>
        <v>4506</v>
      </c>
      <c r="D15" s="10">
        <f t="shared" si="3"/>
        <v>251156</v>
      </c>
      <c r="E15" s="18">
        <f>'[2]CPJ Amino 80 AaeUPO_R1 '!F188</f>
        <v>307048</v>
      </c>
      <c r="G15" s="17">
        <f t="shared" si="11"/>
        <v>25</v>
      </c>
      <c r="H15" s="47">
        <f t="shared" si="6"/>
        <v>0.41452683184766181</v>
      </c>
      <c r="I15" s="47">
        <f t="shared" si="7"/>
        <v>0.46237210009937429</v>
      </c>
      <c r="J15" s="47">
        <f t="shared" si="8"/>
        <v>0.40230058647335698</v>
      </c>
      <c r="K15" s="17">
        <f t="shared" si="12"/>
        <v>25</v>
      </c>
      <c r="L15" s="47">
        <f t="shared" si="4"/>
        <v>1.1621161532034252</v>
      </c>
      <c r="M15" s="47">
        <f t="shared" si="4"/>
        <v>1.296249229322608</v>
      </c>
      <c r="N15" s="47">
        <f t="shared" si="4"/>
        <v>1.127840163928671</v>
      </c>
      <c r="O15" s="47">
        <f t="shared" si="9"/>
        <v>1.1954018488182347</v>
      </c>
      <c r="P15" s="47">
        <f t="shared" si="10"/>
        <v>7.2669830861397347E-2</v>
      </c>
      <c r="AI15">
        <f t="shared" si="5"/>
        <v>30</v>
      </c>
      <c r="AJ15">
        <f>[5]GC!O16</f>
        <v>1.4220270775858876</v>
      </c>
      <c r="AK15">
        <f>[5]GC!P16</f>
        <v>4.3332128348045673E-2</v>
      </c>
    </row>
    <row r="16" spans="1:37" x14ac:dyDescent="0.2">
      <c r="A16" s="9">
        <f t="shared" si="0"/>
        <v>70</v>
      </c>
      <c r="B16" s="18">
        <f>'[2]CPJ Amino 80 AaeUPO_R1 '!F202</f>
        <v>256924</v>
      </c>
      <c r="C16" s="18">
        <f>'[2]CPJ Amino 80 AaeUPO_R1 '!F203</f>
        <v>4155</v>
      </c>
      <c r="D16" s="10">
        <f t="shared" si="3"/>
        <v>261079</v>
      </c>
      <c r="E16" s="18">
        <f>'[2]CPJ Amino 80 AaeUPO_R1 '!F201</f>
        <v>306113</v>
      </c>
      <c r="G16" s="17">
        <f t="shared" si="11"/>
        <v>30</v>
      </c>
      <c r="H16" s="47">
        <f t="shared" si="6"/>
        <v>0.4759712249225464</v>
      </c>
      <c r="I16" s="47">
        <f t="shared" si="7"/>
        <v>0.53146100946765351</v>
      </c>
      <c r="J16" s="47">
        <f t="shared" si="8"/>
        <v>0.49057452872643631</v>
      </c>
      <c r="K16" s="17">
        <f t="shared" si="12"/>
        <v>30</v>
      </c>
      <c r="L16" s="47">
        <f t="shared" si="4"/>
        <v>1.3343740536096058</v>
      </c>
      <c r="M16" s="47">
        <f t="shared" si="4"/>
        <v>1.4899383500635086</v>
      </c>
      <c r="N16" s="47">
        <f t="shared" si="4"/>
        <v>1.3753140698806736</v>
      </c>
      <c r="O16" s="47">
        <f t="shared" si="9"/>
        <v>1.3998754911845961</v>
      </c>
      <c r="P16" s="47">
        <f t="shared" si="10"/>
        <v>6.5840768247598783E-2</v>
      </c>
      <c r="AI16">
        <f t="shared" si="5"/>
        <v>35</v>
      </c>
      <c r="AJ16">
        <f>[5]GC!O17</f>
        <v>1.6490120975298215</v>
      </c>
      <c r="AK16">
        <f>[5]GC!P17</f>
        <v>5.0860265856102323E-2</v>
      </c>
    </row>
    <row r="17" spans="1:37" x14ac:dyDescent="0.2">
      <c r="A17" s="9">
        <f>A16+5</f>
        <v>75</v>
      </c>
      <c r="B17" s="18">
        <f>'[2]CPJ Amino 80 AaeUPO_R1 '!F214</f>
        <v>270777</v>
      </c>
      <c r="C17" s="18">
        <f>'[2]CPJ Amino 80 AaeUPO_R1 '!F215</f>
        <v>4418</v>
      </c>
      <c r="D17" s="10">
        <f t="shared" si="3"/>
        <v>275195</v>
      </c>
      <c r="E17" s="18">
        <f>'[2]CPJ Amino 80 AaeUPO_R1 '!F213</f>
        <v>306904</v>
      </c>
      <c r="G17" s="17">
        <f t="shared" si="11"/>
        <v>35</v>
      </c>
      <c r="H17" s="47">
        <f t="shared" si="6"/>
        <v>0.54191024871466975</v>
      </c>
      <c r="I17" s="47">
        <f t="shared" si="7"/>
        <v>0.60995555213484443</v>
      </c>
      <c r="J17" s="47">
        <f t="shared" si="8"/>
        <v>0.55175137935484275</v>
      </c>
      <c r="K17" s="17">
        <f t="shared" si="12"/>
        <v>35</v>
      </c>
      <c r="L17" s="47">
        <f t="shared" si="4"/>
        <v>1.5192325447565733</v>
      </c>
      <c r="M17" s="47">
        <f t="shared" si="4"/>
        <v>1.7099959409443353</v>
      </c>
      <c r="N17" s="47">
        <f t="shared" si="4"/>
        <v>1.5468219213760659</v>
      </c>
      <c r="O17" s="47">
        <f t="shared" si="9"/>
        <v>1.5920168023589916</v>
      </c>
      <c r="P17" s="47">
        <f t="shared" si="10"/>
        <v>8.4180762970993417E-2</v>
      </c>
      <c r="AI17">
        <f t="shared" si="5"/>
        <v>40</v>
      </c>
      <c r="AJ17">
        <f>[5]GC!O18</f>
        <v>1.8174479322862982</v>
      </c>
      <c r="AK17">
        <f>[5]GC!P18</f>
        <v>4.3395557341580321E-2</v>
      </c>
    </row>
    <row r="18" spans="1:37" ht="16" customHeight="1" x14ac:dyDescent="0.2">
      <c r="A18" s="9">
        <f t="shared" si="0"/>
        <v>80</v>
      </c>
      <c r="B18" s="18">
        <f>'[2]CPJ Amino 80 AaeUPO_R1 '!F226</f>
        <v>268164</v>
      </c>
      <c r="C18" s="18">
        <f>'[2]CPJ Amino 80 AaeUPO_R1 '!F227</f>
        <v>4303</v>
      </c>
      <c r="D18" s="10">
        <f t="shared" si="3"/>
        <v>272467</v>
      </c>
      <c r="E18" s="18">
        <f>'[2]CPJ Amino 80 AaeUPO_R1 '!F225</f>
        <v>306683</v>
      </c>
      <c r="G18" s="17">
        <f t="shared" si="11"/>
        <v>40</v>
      </c>
      <c r="H18" s="47">
        <f t="shared" si="6"/>
        <v>0.60367319423206567</v>
      </c>
      <c r="I18" s="47">
        <f t="shared" si="7"/>
        <v>0.677520334590614</v>
      </c>
      <c r="J18" s="47">
        <f t="shared" si="8"/>
        <v>0.56997494761056933</v>
      </c>
      <c r="K18" s="17">
        <f t="shared" si="12"/>
        <v>40</v>
      </c>
      <c r="L18" s="47">
        <f t="shared" si="4"/>
        <v>1.6923834993890261</v>
      </c>
      <c r="M18" s="47">
        <f t="shared" si="4"/>
        <v>1.8994122079916287</v>
      </c>
      <c r="N18" s="47">
        <f t="shared" si="4"/>
        <v>1.5979112632760564</v>
      </c>
      <c r="O18" s="47">
        <f t="shared" si="9"/>
        <v>1.7299023235522373</v>
      </c>
      <c r="P18" s="47">
        <f t="shared" si="10"/>
        <v>0.12591386352327824</v>
      </c>
      <c r="AI18">
        <f t="shared" si="5"/>
        <v>45</v>
      </c>
      <c r="AJ18">
        <f>[5]GC!O19</f>
        <v>1.9530516514591516</v>
      </c>
      <c r="AK18">
        <f>[5]GC!P19</f>
        <v>6.3440012065742221E-2</v>
      </c>
    </row>
    <row r="19" spans="1:37" x14ac:dyDescent="0.2">
      <c r="A19" s="12"/>
      <c r="D19" s="23"/>
      <c r="G19" s="17">
        <f t="shared" si="11"/>
        <v>45</v>
      </c>
      <c r="H19" s="47">
        <f t="shared" si="6"/>
        <v>0.65764574318082369</v>
      </c>
      <c r="I19" s="47">
        <f t="shared" si="7"/>
        <v>0.73665352578368415</v>
      </c>
      <c r="J19" s="47">
        <f t="shared" si="8"/>
        <v>0.62740583992708765</v>
      </c>
      <c r="K19" s="17">
        <f t="shared" si="12"/>
        <v>45</v>
      </c>
      <c r="L19" s="47">
        <f t="shared" si="4"/>
        <v>1.8436942617909271</v>
      </c>
      <c r="M19" s="47">
        <f t="shared" si="4"/>
        <v>2.0651907086730703</v>
      </c>
      <c r="N19" s="47">
        <f t="shared" si="4"/>
        <v>1.758917409383481</v>
      </c>
      <c r="O19" s="47">
        <f t="shared" si="9"/>
        <v>1.8892674599491597</v>
      </c>
      <c r="P19" s="47">
        <f t="shared" si="10"/>
        <v>0.12912144349980428</v>
      </c>
      <c r="AI19">
        <f t="shared" si="5"/>
        <v>50</v>
      </c>
      <c r="AJ19">
        <f>[5]GC!O20</f>
        <v>2.0764859004617269</v>
      </c>
      <c r="AK19">
        <f>[5]GC!P20</f>
        <v>5.4640119241836614E-2</v>
      </c>
    </row>
    <row r="20" spans="1:37" x14ac:dyDescent="0.2">
      <c r="A20" s="24" t="s">
        <v>18</v>
      </c>
      <c r="B20" s="25" t="s">
        <v>24</v>
      </c>
      <c r="C20" s="25" t="s">
        <v>25</v>
      </c>
      <c r="D20" s="25" t="s">
        <v>26</v>
      </c>
      <c r="E20" s="25" t="s">
        <v>27</v>
      </c>
      <c r="G20" s="17">
        <f>G19+5</f>
        <v>50</v>
      </c>
      <c r="H20" s="47">
        <f t="shared" si="6"/>
        <v>0.68967319487998735</v>
      </c>
      <c r="I20" s="47">
        <f t="shared" si="7"/>
        <v>0.7780264947946316</v>
      </c>
      <c r="J20" s="47">
        <f t="shared" si="8"/>
        <v>0.67501081434376664</v>
      </c>
      <c r="K20" s="17">
        <f>K19+5</f>
        <v>50</v>
      </c>
      <c r="L20" s="47">
        <f t="shared" si="4"/>
        <v>1.9334824639192243</v>
      </c>
      <c r="M20" s="47">
        <f t="shared" si="4"/>
        <v>2.1811788471954907</v>
      </c>
      <c r="N20" s="47">
        <f t="shared" si="4"/>
        <v>1.892376827428558</v>
      </c>
      <c r="O20" s="47">
        <f t="shared" si="9"/>
        <v>2.0023460461810911</v>
      </c>
      <c r="P20" s="47">
        <f t="shared" si="10"/>
        <v>0.12756252421673489</v>
      </c>
      <c r="AI20">
        <f t="shared" si="5"/>
        <v>55</v>
      </c>
      <c r="AJ20">
        <f>[5]GC!O21</f>
        <v>2.2235386559978427</v>
      </c>
      <c r="AK20">
        <f>[5]GC!P21</f>
        <v>4.882634131165578E-2</v>
      </c>
    </row>
    <row r="21" spans="1:37" x14ac:dyDescent="0.2">
      <c r="A21" s="25">
        <v>0</v>
      </c>
      <c r="B21" s="26">
        <v>0</v>
      </c>
      <c r="C21" s="26">
        <v>0</v>
      </c>
      <c r="D21" s="26">
        <f>B21+C21</f>
        <v>0</v>
      </c>
      <c r="E21" s="24">
        <f>'[2]CPJ Amino 80 AaeUPO_R2'!F7</f>
        <v>307074</v>
      </c>
      <c r="G21" s="17">
        <f t="shared" si="11"/>
        <v>55</v>
      </c>
      <c r="H21" s="47">
        <f t="shared" si="6"/>
        <v>0.75144056180286234</v>
      </c>
      <c r="I21" s="47">
        <f t="shared" si="7"/>
        <v>0.82041005982459192</v>
      </c>
      <c r="J21" s="47">
        <f t="shared" si="8"/>
        <v>0.70476861198491325</v>
      </c>
      <c r="K21" s="17">
        <f t="shared" si="12"/>
        <v>55</v>
      </c>
      <c r="L21" s="47">
        <f t="shared" si="4"/>
        <v>2.1066458138571975</v>
      </c>
      <c r="M21" s="47">
        <f t="shared" si="4"/>
        <v>2.300000167716826</v>
      </c>
      <c r="N21" s="47">
        <f t="shared" si="4"/>
        <v>1.9758021081718902</v>
      </c>
      <c r="O21" s="47">
        <f t="shared" si="9"/>
        <v>2.1274826965819709</v>
      </c>
      <c r="P21" s="47">
        <f t="shared" si="10"/>
        <v>0.13317088574319319</v>
      </c>
      <c r="AI21">
        <f t="shared" si="5"/>
        <v>60</v>
      </c>
      <c r="AJ21">
        <f>[5]GC!O22</f>
        <v>2.3523907154525912</v>
      </c>
      <c r="AK21">
        <f>[5]GC!P22</f>
        <v>9.2667667384155702E-2</v>
      </c>
    </row>
    <row r="22" spans="1:37" x14ac:dyDescent="0.2">
      <c r="A22" s="25">
        <f>A21+5</f>
        <v>5</v>
      </c>
      <c r="B22" s="24">
        <f>'[2]CPJ Amino 80 AaeUPO_R2'!F26</f>
        <v>20397</v>
      </c>
      <c r="C22" s="24">
        <v>0</v>
      </c>
      <c r="D22" s="26">
        <f>B22+C22</f>
        <v>20397</v>
      </c>
      <c r="E22" s="24">
        <f>'[2]CPJ Amino 80 AaeUPO_R2'!F25</f>
        <v>310985</v>
      </c>
      <c r="G22" s="17">
        <f t="shared" si="11"/>
        <v>60</v>
      </c>
      <c r="H22" s="47">
        <f t="shared" si="6"/>
        <v>0.78091646091335032</v>
      </c>
      <c r="I22" s="47">
        <f t="shared" si="7"/>
        <v>0.84141986104494459</v>
      </c>
      <c r="J22" s="47">
        <f t="shared" si="8"/>
        <v>0.73931289610459539</v>
      </c>
      <c r="K22" s="17">
        <f t="shared" si="12"/>
        <v>60</v>
      </c>
      <c r="L22" s="47">
        <f t="shared" si="4"/>
        <v>2.189280798747828</v>
      </c>
      <c r="M22" s="47">
        <f t="shared" si="4"/>
        <v>2.3589006477290289</v>
      </c>
      <c r="N22" s="47">
        <f t="shared" si="4"/>
        <v>2.0726461903689244</v>
      </c>
      <c r="O22" s="47">
        <f t="shared" si="9"/>
        <v>2.2069425456152607</v>
      </c>
      <c r="P22" s="47">
        <f t="shared" si="10"/>
        <v>0.11752831308934004</v>
      </c>
      <c r="AI22">
        <f t="shared" si="5"/>
        <v>65</v>
      </c>
      <c r="AJ22">
        <f>[5]GC!O23</f>
        <v>2.3947361915262193</v>
      </c>
      <c r="AK22">
        <f>[5]GC!P23</f>
        <v>0.14064755811713489</v>
      </c>
    </row>
    <row r="23" spans="1:37" x14ac:dyDescent="0.2">
      <c r="A23" s="25">
        <f t="shared" ref="A23:A37" si="13">A22+5</f>
        <v>10</v>
      </c>
      <c r="B23" s="24">
        <f>'[2]CPJ Amino 80 AaeUPO_R2'!F39</f>
        <v>51971</v>
      </c>
      <c r="C23" s="24">
        <f>'[2]CPJ Amino 80 AaeUPO_R2'!F40</f>
        <v>1049</v>
      </c>
      <c r="D23" s="26">
        <f t="shared" ref="D23:D25" si="14">B23+C23</f>
        <v>53020</v>
      </c>
      <c r="E23" s="24">
        <f>'[2]CPJ Amino 80 AaeUPO_R2'!F38</f>
        <v>311271</v>
      </c>
      <c r="G23" s="17">
        <f>G22+5</f>
        <v>65</v>
      </c>
      <c r="H23" s="47">
        <f t="shared" si="6"/>
        <v>0.80329459889007582</v>
      </c>
      <c r="I23" s="47">
        <f t="shared" si="7"/>
        <v>0.86862830361888199</v>
      </c>
      <c r="J23" s="47">
        <f t="shared" si="8"/>
        <v>0.74980188747208409</v>
      </c>
      <c r="K23" s="17">
        <f>K22+5</f>
        <v>65</v>
      </c>
      <c r="L23" s="47">
        <f t="shared" si="4"/>
        <v>2.2520173784414794</v>
      </c>
      <c r="M23" s="47">
        <f t="shared" si="4"/>
        <v>2.4351788719340677</v>
      </c>
      <c r="N23" s="47">
        <f t="shared" si="4"/>
        <v>2.1020518291900312</v>
      </c>
      <c r="O23" s="47">
        <f t="shared" si="9"/>
        <v>2.263082693188526</v>
      </c>
      <c r="P23" s="47">
        <f t="shared" si="10"/>
        <v>0.13622343788713498</v>
      </c>
      <c r="AI23">
        <f t="shared" si="5"/>
        <v>70</v>
      </c>
      <c r="AJ23">
        <f>[5]GC!O24</f>
        <v>2.4531706531153104</v>
      </c>
      <c r="AK23">
        <f>[5]GC!P24</f>
        <v>4.6885350043960022E-2</v>
      </c>
    </row>
    <row r="24" spans="1:37" x14ac:dyDescent="0.2">
      <c r="A24" s="25">
        <f t="shared" si="13"/>
        <v>15</v>
      </c>
      <c r="B24" s="24">
        <f>'[2]CPJ Amino 80 AaeUPO_R2'!F50</f>
        <v>88261</v>
      </c>
      <c r="C24" s="24">
        <f>'[2]CPJ Amino 80 AaeUPO_R2'!F51</f>
        <v>1713</v>
      </c>
      <c r="D24" s="26">
        <f t="shared" si="14"/>
        <v>89974</v>
      </c>
      <c r="E24" s="24">
        <f>'[2]CPJ Amino 80 AaeUPO_R2'!F49</f>
        <v>312393</v>
      </c>
      <c r="G24" s="17">
        <f t="shared" si="11"/>
        <v>70</v>
      </c>
      <c r="H24" s="47">
        <f t="shared" si="6"/>
        <v>0.83931097339871219</v>
      </c>
      <c r="I24" s="47">
        <f t="shared" si="7"/>
        <v>0.87816408124100431</v>
      </c>
      <c r="J24" s="47">
        <f t="shared" si="8"/>
        <v>0.75825521064582835</v>
      </c>
      <c r="K24" s="17">
        <f t="shared" si="12"/>
        <v>70</v>
      </c>
      <c r="L24" s="47">
        <f t="shared" si="4"/>
        <v>2.3529884311710463</v>
      </c>
      <c r="M24" s="47">
        <f t="shared" si="4"/>
        <v>2.4619121986010772</v>
      </c>
      <c r="N24" s="47">
        <f t="shared" si="4"/>
        <v>2.125750520453682</v>
      </c>
      <c r="O24" s="47">
        <f t="shared" si="9"/>
        <v>2.313550383408602</v>
      </c>
      <c r="P24" s="47">
        <f t="shared" si="10"/>
        <v>0.14004210836317027</v>
      </c>
      <c r="AI24">
        <f t="shared" si="5"/>
        <v>75</v>
      </c>
      <c r="AJ24">
        <f>[5]GC!O25</f>
        <v>2.40385265148231</v>
      </c>
      <c r="AK24">
        <f>[5]GC!P25</f>
        <v>0.12102721319442507</v>
      </c>
    </row>
    <row r="25" spans="1:37" x14ac:dyDescent="0.2">
      <c r="A25" s="25">
        <f t="shared" si="13"/>
        <v>20</v>
      </c>
      <c r="B25" s="24">
        <f>'[2]CPJ Amino 80 AaeUPO_R2'!F63</f>
        <v>116271</v>
      </c>
      <c r="C25" s="24">
        <f>'[2]CPJ Amino 80 AaeUPO_R2'!F64</f>
        <v>2229</v>
      </c>
      <c r="D25" s="26">
        <f t="shared" si="14"/>
        <v>118500</v>
      </c>
      <c r="E25" s="24">
        <f>'[2]CPJ Amino 80 AaeUPO_R2'!F62</f>
        <v>310860</v>
      </c>
      <c r="G25" s="17">
        <f>G24+5</f>
        <v>75</v>
      </c>
      <c r="H25" s="47">
        <f t="shared" si="6"/>
        <v>0.88228566587597423</v>
      </c>
      <c r="I25" s="47">
        <f t="shared" si="7"/>
        <v>0.90540200404632565</v>
      </c>
      <c r="J25" s="47">
        <f t="shared" si="8"/>
        <v>0.74824419063610104</v>
      </c>
      <c r="K25" s="17">
        <f>K24+5</f>
        <v>75</v>
      </c>
      <c r="L25" s="47">
        <f t="shared" si="4"/>
        <v>2.4734669634874522</v>
      </c>
      <c r="M25" s="47">
        <f t="shared" si="4"/>
        <v>2.5382730699364329</v>
      </c>
      <c r="N25" s="47">
        <f t="shared" si="4"/>
        <v>2.0976848630112168</v>
      </c>
      <c r="O25" s="47">
        <f t="shared" si="9"/>
        <v>2.3698082988117011</v>
      </c>
      <c r="P25" s="47">
        <f t="shared" si="10"/>
        <v>0.19423067229828245</v>
      </c>
      <c r="AI25">
        <f t="shared" si="5"/>
        <v>80</v>
      </c>
      <c r="AJ25">
        <f>[5]GC!O26</f>
        <v>2.448919761769607</v>
      </c>
      <c r="AK25">
        <f>[5]GC!P26</f>
        <v>0.10320293854015529</v>
      </c>
    </row>
    <row r="26" spans="1:37" x14ac:dyDescent="0.2">
      <c r="A26" s="25">
        <f t="shared" si="13"/>
        <v>25</v>
      </c>
      <c r="B26" s="24">
        <f>'[2]CPJ Amino 80 AaeUPO_R2'!F78</f>
        <v>142842</v>
      </c>
      <c r="C26" s="24">
        <f>'[2]CPJ Amino 80 AaeUPO_R2'!F79</f>
        <v>2767</v>
      </c>
      <c r="D26" s="26">
        <f>B26+C26</f>
        <v>145609</v>
      </c>
      <c r="E26" s="24">
        <f>'[2]CPJ Amino 80 AaeUPO_R2'!F77</f>
        <v>308933</v>
      </c>
      <c r="G26" s="17">
        <f t="shared" si="11"/>
        <v>80</v>
      </c>
      <c r="H26" s="47">
        <f t="shared" si="6"/>
        <v>0.87440125471578145</v>
      </c>
      <c r="I26" s="47">
        <f t="shared" si="7"/>
        <v>0.91878621609148248</v>
      </c>
      <c r="J26" s="47">
        <f t="shared" si="8"/>
        <v>0.72138968436290396</v>
      </c>
      <c r="K26" s="17">
        <f t="shared" si="12"/>
        <v>80</v>
      </c>
      <c r="L26" s="47">
        <f t="shared" si="4"/>
        <v>2.4513632035766229</v>
      </c>
      <c r="M26" s="47">
        <f t="shared" si="4"/>
        <v>2.5757953913414142</v>
      </c>
      <c r="N26" s="47">
        <f t="shared" si="4"/>
        <v>2.0223988908407735</v>
      </c>
      <c r="O26" s="47">
        <f t="shared" si="9"/>
        <v>2.3498524952529367</v>
      </c>
      <c r="P26" s="47">
        <f t="shared" si="10"/>
        <v>0.23705166753245008</v>
      </c>
    </row>
    <row r="27" spans="1:37" x14ac:dyDescent="0.2">
      <c r="A27" s="25">
        <f t="shared" si="13"/>
        <v>30</v>
      </c>
      <c r="B27" s="24">
        <f>'[2]CPJ Amino 80 AaeUPO_R2'!F97</f>
        <v>162060</v>
      </c>
      <c r="C27" s="24">
        <f>'[2]CPJ Amino 80 AaeUPO_R2'!F98</f>
        <v>2999</v>
      </c>
      <c r="D27" s="26">
        <f>B27+C27</f>
        <v>165059</v>
      </c>
      <c r="E27" s="24">
        <f>'[2]CPJ Amino 80 AaeUPO_R2'!F96</f>
        <v>304933</v>
      </c>
      <c r="H27" s="27"/>
      <c r="I27" s="28"/>
      <c r="N27" s="12"/>
      <c r="P27" s="27"/>
    </row>
    <row r="28" spans="1:37" x14ac:dyDescent="0.2">
      <c r="A28" s="25">
        <f t="shared" si="13"/>
        <v>35</v>
      </c>
      <c r="B28" s="24">
        <f>'[2]CPJ Amino 80 AaeUPO_R2'!F119</f>
        <v>190200</v>
      </c>
      <c r="C28" s="24">
        <f>'[2]CPJ Amino 80 AaeUPO_R2'!F120</f>
        <v>3594</v>
      </c>
      <c r="D28" s="26">
        <f t="shared" ref="D28:D37" si="15">B28+C28</f>
        <v>193794</v>
      </c>
      <c r="E28" s="24">
        <f>'[2]CPJ Amino 80 AaeUPO_R2'!F118</f>
        <v>311826</v>
      </c>
      <c r="H28" s="27"/>
      <c r="P28" s="27"/>
    </row>
    <row r="29" spans="1:37" x14ac:dyDescent="0.2">
      <c r="A29" s="25">
        <f t="shared" si="13"/>
        <v>40</v>
      </c>
      <c r="B29" s="24">
        <f>'[2]CPJ Amino 80 AaeUPO_R2'!F131</f>
        <v>211240</v>
      </c>
      <c r="C29" s="24">
        <f>'[2]CPJ Amino 80 AaeUPO_R2'!F132</f>
        <v>3996</v>
      </c>
      <c r="D29" s="26">
        <f t="shared" si="15"/>
        <v>215236</v>
      </c>
      <c r="E29" s="24">
        <f>'[2]CPJ Amino 80 AaeUPO_R2'!F130</f>
        <v>311784</v>
      </c>
      <c r="H29" s="27"/>
      <c r="P29" s="27"/>
    </row>
    <row r="30" spans="1:37" x14ac:dyDescent="0.2">
      <c r="A30" s="25">
        <f t="shared" si="13"/>
        <v>45</v>
      </c>
      <c r="B30" s="24">
        <f>'[2]CPJ Amino 80 AaeUPO_R2'!F143</f>
        <v>231707</v>
      </c>
      <c r="C30" s="24">
        <f>'[2]CPJ Amino 80 AaeUPO_R2'!F144</f>
        <v>3730</v>
      </c>
      <c r="D30" s="26">
        <f t="shared" si="15"/>
        <v>235437</v>
      </c>
      <c r="E30" s="24">
        <f>'[2]CPJ Amino 80 AaeUPO_R2'!F142</f>
        <v>314540</v>
      </c>
      <c r="G30" s="29" t="s">
        <v>31</v>
      </c>
      <c r="H30" s="29" t="s">
        <v>1</v>
      </c>
      <c r="I30" s="29" t="s">
        <v>18</v>
      </c>
      <c r="J30" s="29" t="s">
        <v>19</v>
      </c>
      <c r="K30" s="29" t="s">
        <v>30</v>
      </c>
      <c r="L30" s="29" t="s">
        <v>1</v>
      </c>
      <c r="M30" s="29" t="s">
        <v>18</v>
      </c>
      <c r="N30" s="29" t="s">
        <v>19</v>
      </c>
      <c r="O30" s="29" t="s">
        <v>40</v>
      </c>
      <c r="P30" s="29" t="s">
        <v>21</v>
      </c>
    </row>
    <row r="31" spans="1:37" x14ac:dyDescent="0.2">
      <c r="A31" s="25">
        <f>A30+5</f>
        <v>50</v>
      </c>
      <c r="B31" s="30">
        <f>'[2]CPJ Amino 80 AaeUPO_R2'!F155</f>
        <v>241911</v>
      </c>
      <c r="C31" s="30">
        <f>'[2]CPJ Amino 80 AaeUPO_R2'!F156</f>
        <v>3977</v>
      </c>
      <c r="D31" s="30">
        <f t="shared" si="15"/>
        <v>245888</v>
      </c>
      <c r="E31" s="31">
        <f>'[2]CPJ Amino 80 AaeUPO_R2'!F154</f>
        <v>310929</v>
      </c>
      <c r="G31" s="32">
        <v>0</v>
      </c>
      <c r="H31" s="48">
        <f>C2/E2</f>
        <v>0</v>
      </c>
      <c r="I31" s="48">
        <f>C21/E21</f>
        <v>0</v>
      </c>
      <c r="J31" s="48">
        <f>C40/E40</f>
        <v>0</v>
      </c>
      <c r="K31" s="32">
        <v>0</v>
      </c>
      <c r="L31" s="48">
        <f t="shared" ref="L31:N47" si="16">(H31-$L$5)/$L$4</f>
        <v>0</v>
      </c>
      <c r="M31" s="48">
        <f t="shared" si="16"/>
        <v>0</v>
      </c>
      <c r="N31" s="48">
        <f t="shared" si="16"/>
        <v>0</v>
      </c>
      <c r="O31" s="48">
        <f>AVERAGE(L31:N31)</f>
        <v>0</v>
      </c>
      <c r="P31" s="48">
        <f>STDEVP(L31:N31)</f>
        <v>0</v>
      </c>
    </row>
    <row r="32" spans="1:37" x14ac:dyDescent="0.2">
      <c r="A32" s="25">
        <f t="shared" si="13"/>
        <v>55</v>
      </c>
      <c r="B32" s="26">
        <f>'[2]CPJ Amino 80 AaeUPO_R2'!F167</f>
        <v>254250</v>
      </c>
      <c r="C32" s="26">
        <f>'[2]CPJ Amino 80 AaeUPO_R2'!F168</f>
        <v>4126</v>
      </c>
      <c r="D32" s="26">
        <f t="shared" si="15"/>
        <v>258376</v>
      </c>
      <c r="E32" s="24">
        <f>'[2]CPJ Amino 80 AaeUPO_R2'!F166</f>
        <v>309906</v>
      </c>
      <c r="G32" s="32">
        <f>G31+5</f>
        <v>5</v>
      </c>
      <c r="H32" s="48">
        <f t="shared" ref="H32:H47" si="17">C3/E3</f>
        <v>0</v>
      </c>
      <c r="I32" s="48">
        <f t="shared" ref="I32:I47" si="18">C22/E22</f>
        <v>0</v>
      </c>
      <c r="J32" s="48">
        <f t="shared" ref="J32:J47" si="19">C41/E41</f>
        <v>0</v>
      </c>
      <c r="K32" s="32">
        <f>K31+5</f>
        <v>5</v>
      </c>
      <c r="L32" s="48">
        <f t="shared" si="16"/>
        <v>0</v>
      </c>
      <c r="M32" s="48">
        <f t="shared" si="16"/>
        <v>0</v>
      </c>
      <c r="N32" s="48">
        <f t="shared" si="16"/>
        <v>0</v>
      </c>
      <c r="O32" s="48">
        <f t="shared" ref="O32:O47" si="20">AVERAGE(L32:N32)</f>
        <v>0</v>
      </c>
      <c r="P32" s="48">
        <f t="shared" ref="P32:P47" si="21">STDEVP(L32:N32)</f>
        <v>0</v>
      </c>
    </row>
    <row r="33" spans="1:20" x14ac:dyDescent="0.2">
      <c r="A33" s="25">
        <f t="shared" si="13"/>
        <v>60</v>
      </c>
      <c r="B33" s="24">
        <f>'[2]CPJ Amino 80 AaeUPO_R2'!F178</f>
        <v>263165</v>
      </c>
      <c r="C33" s="24">
        <f>'[2]CPJ Amino 80 AaeUPO_R2'!F179</f>
        <v>4317</v>
      </c>
      <c r="D33" s="26">
        <f t="shared" si="15"/>
        <v>267482</v>
      </c>
      <c r="E33" s="24">
        <f>'[2]CPJ Amino 80 AaeUPO_R2'!F177</f>
        <v>312763</v>
      </c>
      <c r="G33" s="32">
        <f t="shared" ref="G33:G47" si="22">G32+5</f>
        <v>10</v>
      </c>
      <c r="H33" s="48">
        <f t="shared" si="17"/>
        <v>3.3904196054128674E-3</v>
      </c>
      <c r="I33" s="48">
        <f t="shared" si="18"/>
        <v>3.3700537473776871E-3</v>
      </c>
      <c r="J33" s="48">
        <f t="shared" si="19"/>
        <v>0</v>
      </c>
      <c r="K33" s="32">
        <f t="shared" ref="K33:K47" si="23">K32+5</f>
        <v>10</v>
      </c>
      <c r="L33" s="48">
        <f t="shared" si="16"/>
        <v>9.5049610468541275E-3</v>
      </c>
      <c r="M33" s="48">
        <f t="shared" si="16"/>
        <v>9.4478658463069444E-3</v>
      </c>
      <c r="N33" s="48">
        <f t="shared" si="16"/>
        <v>0</v>
      </c>
      <c r="O33" s="48">
        <f t="shared" si="20"/>
        <v>6.317608964387024E-3</v>
      </c>
      <c r="P33" s="48">
        <f t="shared" si="21"/>
        <v>4.4672849499189735E-3</v>
      </c>
    </row>
    <row r="34" spans="1:20" x14ac:dyDescent="0.2">
      <c r="A34" s="25">
        <f>A33+5</f>
        <v>65</v>
      </c>
      <c r="B34" s="24">
        <f>'[2]CPJ Amino 80 AaeUPO_R2'!F189</f>
        <v>269670</v>
      </c>
      <c r="C34" s="24">
        <f>'[2]CPJ Amino 80 AaeUPO_R2'!F190</f>
        <v>4421</v>
      </c>
      <c r="D34" s="26">
        <f t="shared" si="15"/>
        <v>274091</v>
      </c>
      <c r="E34" s="24">
        <f>'[2]CPJ Amino 80 AaeUPO_R2'!F188</f>
        <v>310455</v>
      </c>
      <c r="G34" s="32">
        <f t="shared" si="22"/>
        <v>15</v>
      </c>
      <c r="H34" s="48">
        <f t="shared" si="17"/>
        <v>4.9083993598873612E-3</v>
      </c>
      <c r="I34" s="48">
        <f t="shared" si="18"/>
        <v>5.4834775427106243E-3</v>
      </c>
      <c r="J34" s="48">
        <f t="shared" si="19"/>
        <v>4.4979737007520837E-3</v>
      </c>
      <c r="K34" s="32">
        <f t="shared" si="23"/>
        <v>15</v>
      </c>
      <c r="L34" s="48">
        <f t="shared" si="16"/>
        <v>1.3760581328531991E-2</v>
      </c>
      <c r="M34" s="48">
        <f t="shared" si="16"/>
        <v>1.5372799390834382E-2</v>
      </c>
      <c r="N34" s="48">
        <f t="shared" si="16"/>
        <v>1.2609962715873517E-2</v>
      </c>
      <c r="O34" s="48">
        <f t="shared" si="20"/>
        <v>1.391444781174663E-2</v>
      </c>
      <c r="P34" s="48">
        <f t="shared" si="21"/>
        <v>1.1331586514752561E-3</v>
      </c>
    </row>
    <row r="35" spans="1:20" x14ac:dyDescent="0.2">
      <c r="A35" s="25">
        <f t="shared" si="13"/>
        <v>70</v>
      </c>
      <c r="B35" s="33">
        <f>'[2]CPJ Amino 80 AaeUPO_R2'!F202</f>
        <v>274558</v>
      </c>
      <c r="C35" s="24">
        <f>'[2]CPJ Amino 80 AaeUPO_R2'!F203</f>
        <v>4473</v>
      </c>
      <c r="D35" s="26">
        <f t="shared" si="15"/>
        <v>279031</v>
      </c>
      <c r="E35" s="24">
        <f>'[2]CPJ Amino 80 AaeUPO_R2'!F201</f>
        <v>312650</v>
      </c>
      <c r="G35" s="32">
        <f t="shared" si="22"/>
        <v>20</v>
      </c>
      <c r="H35" s="48">
        <f t="shared" si="17"/>
        <v>6.6784224447631957E-3</v>
      </c>
      <c r="I35" s="48">
        <f t="shared" si="18"/>
        <v>7.1704304188380625E-3</v>
      </c>
      <c r="J35" s="48">
        <f t="shared" si="19"/>
        <v>6.2011950252286591E-3</v>
      </c>
      <c r="K35" s="32">
        <f t="shared" si="23"/>
        <v>20</v>
      </c>
      <c r="L35" s="48">
        <f t="shared" si="16"/>
        <v>1.8722799116241085E-2</v>
      </c>
      <c r="M35" s="48">
        <f t="shared" si="16"/>
        <v>2.010213181619866E-2</v>
      </c>
      <c r="N35" s="48">
        <f t="shared" si="16"/>
        <v>1.738490335079523E-2</v>
      </c>
      <c r="O35" s="48">
        <f t="shared" si="20"/>
        <v>1.8736611427744992E-2</v>
      </c>
      <c r="P35" s="48">
        <f t="shared" si="21"/>
        <v>1.1093468703886023E-3</v>
      </c>
    </row>
    <row r="36" spans="1:20" x14ac:dyDescent="0.2">
      <c r="A36" s="25">
        <f>A35+5</f>
        <v>75</v>
      </c>
      <c r="B36" s="24">
        <f>'[2]CPJ Amino 80 AaeUPO_R2'!F214</f>
        <v>284174</v>
      </c>
      <c r="C36" s="24">
        <f>'[2]CPJ Amino 80 AaeUPO_R2'!F215</f>
        <v>4551</v>
      </c>
      <c r="D36" s="26">
        <f t="shared" si="15"/>
        <v>288725</v>
      </c>
      <c r="E36" s="24">
        <f>'[2]CPJ Amino 80 AaeUPO_R2'!F213</f>
        <v>313865</v>
      </c>
      <c r="G36" s="32">
        <f t="shared" si="22"/>
        <v>25</v>
      </c>
      <c r="H36" s="48">
        <f t="shared" si="17"/>
        <v>8.0555927290768374E-3</v>
      </c>
      <c r="I36" s="48">
        <f t="shared" si="18"/>
        <v>8.9566346100934512E-3</v>
      </c>
      <c r="J36" s="48">
        <f t="shared" si="19"/>
        <v>7.5857685821440254E-3</v>
      </c>
      <c r="K36" s="32">
        <f t="shared" si="23"/>
        <v>25</v>
      </c>
      <c r="L36" s="48">
        <f t="shared" si="16"/>
        <v>2.2583663384011316E-2</v>
      </c>
      <c r="M36" s="48">
        <f t="shared" si="16"/>
        <v>2.5109712952322543E-2</v>
      </c>
      <c r="N36" s="48">
        <f t="shared" si="16"/>
        <v>2.1266522517925497E-2</v>
      </c>
      <c r="O36" s="48">
        <f t="shared" si="20"/>
        <v>2.2986632951419783E-2</v>
      </c>
      <c r="P36" s="48">
        <f t="shared" si="21"/>
        <v>1.5946403007059335E-3</v>
      </c>
    </row>
    <row r="37" spans="1:20" x14ac:dyDescent="0.2">
      <c r="A37" s="25">
        <f t="shared" si="13"/>
        <v>80</v>
      </c>
      <c r="B37" s="24">
        <f>'[2]CPJ Amino 80 AaeUPO_R2'!F226</f>
        <v>286676</v>
      </c>
      <c r="C37" s="24">
        <f>'[2]CPJ Amino 80 AaeUPO_R2'!F227</f>
        <v>5303</v>
      </c>
      <c r="D37" s="26">
        <f t="shared" si="15"/>
        <v>291979</v>
      </c>
      <c r="E37" s="24">
        <f>'[2]CPJ Amino 80 AaeUPO_R2'!F225</f>
        <v>312016</v>
      </c>
      <c r="G37" s="32">
        <f t="shared" si="22"/>
        <v>30</v>
      </c>
      <c r="H37" s="48">
        <f t="shared" si="17"/>
        <v>8.4984245050567769E-3</v>
      </c>
      <c r="I37" s="48">
        <f t="shared" si="18"/>
        <v>9.8349473490898006E-3</v>
      </c>
      <c r="J37" s="48">
        <f t="shared" si="19"/>
        <v>8.9504475223761183E-3</v>
      </c>
      <c r="K37" s="32">
        <f t="shared" si="23"/>
        <v>30</v>
      </c>
      <c r="L37" s="48">
        <f t="shared" si="16"/>
        <v>2.3825131777563152E-2</v>
      </c>
      <c r="M37" s="48">
        <f t="shared" si="16"/>
        <v>2.7572041909419118E-2</v>
      </c>
      <c r="N37" s="48">
        <f t="shared" si="16"/>
        <v>2.5092367598475239E-2</v>
      </c>
      <c r="O37" s="48">
        <f t="shared" si="20"/>
        <v>2.5496513761819172E-2</v>
      </c>
      <c r="P37" s="48">
        <f t="shared" si="21"/>
        <v>1.556135057347838E-3</v>
      </c>
    </row>
    <row r="38" spans="1:20" x14ac:dyDescent="0.2">
      <c r="G38" s="32">
        <f t="shared" si="22"/>
        <v>35</v>
      </c>
      <c r="H38" s="48">
        <f t="shared" si="17"/>
        <v>1.0298953467129472E-2</v>
      </c>
      <c r="I38" s="48">
        <f t="shared" si="18"/>
        <v>1.1525658540339805E-2</v>
      </c>
      <c r="J38" s="48">
        <f t="shared" si="19"/>
        <v>1.0021370951243386E-2</v>
      </c>
      <c r="K38" s="32">
        <f t="shared" si="23"/>
        <v>35</v>
      </c>
      <c r="L38" s="48">
        <f t="shared" si="16"/>
        <v>2.8872872069328488E-2</v>
      </c>
      <c r="M38" s="48">
        <f t="shared" si="16"/>
        <v>3.2311910682197381E-2</v>
      </c>
      <c r="N38" s="48">
        <f t="shared" si="16"/>
        <v>2.8094676061798111E-2</v>
      </c>
      <c r="O38" s="48">
        <f t="shared" si="20"/>
        <v>2.9759819604441327E-2</v>
      </c>
      <c r="P38" s="48">
        <f t="shared" si="21"/>
        <v>1.8323525694955833E-3</v>
      </c>
    </row>
    <row r="39" spans="1:20" x14ac:dyDescent="0.2">
      <c r="A39" s="34" t="s">
        <v>19</v>
      </c>
      <c r="B39" s="35" t="s">
        <v>24</v>
      </c>
      <c r="C39" s="35" t="s">
        <v>25</v>
      </c>
      <c r="D39" s="35" t="s">
        <v>26</v>
      </c>
      <c r="E39" s="35" t="s">
        <v>27</v>
      </c>
      <c r="G39" s="32">
        <f t="shared" si="22"/>
        <v>40</v>
      </c>
      <c r="H39" s="48">
        <f t="shared" si="17"/>
        <v>9.7535309689406272E-3</v>
      </c>
      <c r="I39" s="48">
        <f t="shared" si="18"/>
        <v>1.2816565314448464E-2</v>
      </c>
      <c r="J39" s="48">
        <f t="shared" si="19"/>
        <v>1.1086076228591236E-2</v>
      </c>
      <c r="K39" s="32">
        <f t="shared" si="23"/>
        <v>40</v>
      </c>
      <c r="L39" s="48">
        <f t="shared" si="16"/>
        <v>2.734379301637406E-2</v>
      </c>
      <c r="M39" s="48">
        <f t="shared" si="16"/>
        <v>3.5930937242636567E-2</v>
      </c>
      <c r="N39" s="48">
        <f t="shared" si="16"/>
        <v>3.1079552084640416E-2</v>
      </c>
      <c r="O39" s="48">
        <f t="shared" si="20"/>
        <v>3.1451427447883679E-2</v>
      </c>
      <c r="P39" s="48">
        <f t="shared" si="21"/>
        <v>3.5155350427304669E-3</v>
      </c>
    </row>
    <row r="40" spans="1:20" x14ac:dyDescent="0.2">
      <c r="A40" s="35">
        <v>0</v>
      </c>
      <c r="B40" s="36">
        <v>0</v>
      </c>
      <c r="C40" s="36">
        <v>0</v>
      </c>
      <c r="D40" s="36">
        <f>B40+C40</f>
        <v>0</v>
      </c>
      <c r="E40" s="34">
        <f>'[2]CPJ Amino 80 AaeUPO_R3'!F7</f>
        <v>317296</v>
      </c>
      <c r="G40" s="32">
        <f t="shared" si="22"/>
        <v>45</v>
      </c>
      <c r="H40" s="48">
        <f t="shared" si="17"/>
        <v>1.2411468209591417E-2</v>
      </c>
      <c r="I40" s="48">
        <f t="shared" si="18"/>
        <v>1.1858587143129649E-2</v>
      </c>
      <c r="J40" s="48">
        <f t="shared" si="19"/>
        <v>1.2072168102102538E-2</v>
      </c>
      <c r="K40" s="32">
        <f t="shared" si="23"/>
        <v>45</v>
      </c>
      <c r="L40" s="48">
        <f t="shared" si="16"/>
        <v>3.4795257105666992E-2</v>
      </c>
      <c r="M40" s="48">
        <f t="shared" si="16"/>
        <v>3.324526813324824E-2</v>
      </c>
      <c r="N40" s="48">
        <f t="shared" si="16"/>
        <v>3.3844037292129342E-2</v>
      </c>
      <c r="O40" s="48">
        <f t="shared" si="20"/>
        <v>3.3961520843681529E-2</v>
      </c>
      <c r="P40" s="48">
        <f t="shared" si="21"/>
        <v>6.3821012334962766E-4</v>
      </c>
    </row>
    <row r="41" spans="1:20" x14ac:dyDescent="0.2">
      <c r="A41" s="35">
        <f>A40+5</f>
        <v>5</v>
      </c>
      <c r="B41" s="34">
        <f>'[2]CPJ Amino 80 AaeUPO_R3'!F26</f>
        <v>19150</v>
      </c>
      <c r="C41" s="34">
        <v>0</v>
      </c>
      <c r="D41" s="36">
        <f>B41+C41</f>
        <v>19150</v>
      </c>
      <c r="E41" s="34">
        <f>'[2]CPJ Amino 80 AaeUPO_R3'!F25</f>
        <v>315380</v>
      </c>
      <c r="G41" s="32">
        <f>G40+5</f>
        <v>50</v>
      </c>
      <c r="H41" s="48">
        <f t="shared" si="17"/>
        <v>1.1258373929221807E-2</v>
      </c>
      <c r="I41" s="48">
        <f t="shared" si="18"/>
        <v>1.2790701414149211E-2</v>
      </c>
      <c r="J41" s="48">
        <f t="shared" si="19"/>
        <v>1.2446757117732682E-2</v>
      </c>
      <c r="K41" s="32">
        <f>K40+5</f>
        <v>50</v>
      </c>
      <c r="L41" s="48">
        <f t="shared" si="16"/>
        <v>3.1562584606733411E-2</v>
      </c>
      <c r="M41" s="48">
        <f t="shared" si="16"/>
        <v>3.5858428410847243E-2</v>
      </c>
      <c r="N41" s="48">
        <f t="shared" si="16"/>
        <v>3.4894188723668861E-2</v>
      </c>
      <c r="O41" s="48">
        <f t="shared" si="20"/>
        <v>3.4105067247083176E-2</v>
      </c>
      <c r="P41" s="48">
        <f t="shared" si="21"/>
        <v>1.8403990556294003E-3</v>
      </c>
    </row>
    <row r="42" spans="1:20" x14ac:dyDescent="0.2">
      <c r="A42" s="35">
        <f t="shared" ref="A42:A56" si="24">A41+5</f>
        <v>10</v>
      </c>
      <c r="B42" s="34">
        <f>'[2]CPJ Amino 80 AaeUPO_R3'!F39</f>
        <v>48455</v>
      </c>
      <c r="C42" s="34">
        <v>0</v>
      </c>
      <c r="D42" s="36">
        <f t="shared" ref="D42:D44" si="25">B42+C42</f>
        <v>48455</v>
      </c>
      <c r="E42" s="34">
        <f>'[2]CPJ Amino 80 AaeUPO_R3'!F38</f>
        <v>314641</v>
      </c>
      <c r="G42" s="32">
        <f t="shared" si="22"/>
        <v>55</v>
      </c>
      <c r="H42" s="48">
        <f t="shared" si="17"/>
        <v>1.2261828197982239E-2</v>
      </c>
      <c r="I42" s="48">
        <f t="shared" si="18"/>
        <v>1.3313714481165256E-2</v>
      </c>
      <c r="J42" s="48">
        <f t="shared" si="19"/>
        <v>1.2792462869931296E-2</v>
      </c>
      <c r="K42" s="32">
        <f t="shared" si="23"/>
        <v>55</v>
      </c>
      <c r="L42" s="48">
        <f t="shared" si="16"/>
        <v>3.4375744877998986E-2</v>
      </c>
      <c r="M42" s="48">
        <f t="shared" si="16"/>
        <v>3.7324683154374136E-2</v>
      </c>
      <c r="N42" s="48">
        <f t="shared" si="16"/>
        <v>3.5863366610404533E-2</v>
      </c>
      <c r="O42" s="48">
        <f t="shared" si="20"/>
        <v>3.5854598214259216E-2</v>
      </c>
      <c r="P42" s="48">
        <f t="shared" si="21"/>
        <v>1.2039149756927275E-3</v>
      </c>
    </row>
    <row r="43" spans="1:20" x14ac:dyDescent="0.2">
      <c r="A43" s="35">
        <f t="shared" si="24"/>
        <v>15</v>
      </c>
      <c r="B43" s="34">
        <f>'[2]CPJ Amino 80 AaeUPO_R3'!F50</f>
        <v>76475</v>
      </c>
      <c r="C43" s="34">
        <f>'[2]CPJ Amino 80 AaeUPO_R3'!F51</f>
        <v>1424</v>
      </c>
      <c r="D43" s="36">
        <f t="shared" si="25"/>
        <v>77899</v>
      </c>
      <c r="E43" s="34">
        <f>'[2]CPJ Amino 80 AaeUPO_R3'!F49</f>
        <v>316587</v>
      </c>
      <c r="G43" s="32">
        <f t="shared" si="22"/>
        <v>60</v>
      </c>
      <c r="H43" s="48">
        <f t="shared" si="17"/>
        <v>1.277614687222557E-2</v>
      </c>
      <c r="I43" s="48">
        <f t="shared" si="18"/>
        <v>1.3802783577341309E-2</v>
      </c>
      <c r="J43" s="48">
        <f t="shared" si="19"/>
        <v>1.2349119978716058E-2</v>
      </c>
      <c r="K43" s="32">
        <f t="shared" si="23"/>
        <v>60</v>
      </c>
      <c r="L43" s="48">
        <f t="shared" si="16"/>
        <v>3.5817625097352312E-2</v>
      </c>
      <c r="M43" s="48">
        <f t="shared" si="16"/>
        <v>3.8695776779762568E-2</v>
      </c>
      <c r="N43" s="48">
        <f t="shared" si="16"/>
        <v>3.4620465317398534E-2</v>
      </c>
      <c r="O43" s="48">
        <f t="shared" si="20"/>
        <v>3.6377955731504479E-2</v>
      </c>
      <c r="P43" s="48">
        <f t="shared" si="21"/>
        <v>1.7102667810404981E-3</v>
      </c>
      <c r="S43" t="s">
        <v>33</v>
      </c>
      <c r="T43" t="s">
        <v>32</v>
      </c>
    </row>
    <row r="44" spans="1:20" x14ac:dyDescent="0.2">
      <c r="A44" s="35">
        <f t="shared" si="24"/>
        <v>20</v>
      </c>
      <c r="B44" s="34">
        <f>'[2]CPJ Amino 80 AaeUPO_R3'!F63</f>
        <v>103917</v>
      </c>
      <c r="C44" s="34">
        <f>'[2]CPJ Amino 80 AaeUPO_R3'!F64</f>
        <v>1975</v>
      </c>
      <c r="D44" s="36">
        <f t="shared" si="25"/>
        <v>105892</v>
      </c>
      <c r="E44" s="34">
        <f>'[2]CPJ Amino 80 AaeUPO_R3'!F62</f>
        <v>318487</v>
      </c>
      <c r="G44" s="32">
        <f>G43+5</f>
        <v>65</v>
      </c>
      <c r="H44" s="48">
        <f t="shared" si="17"/>
        <v>1.4675229931476512E-2</v>
      </c>
      <c r="I44" s="48">
        <f t="shared" si="18"/>
        <v>1.4240389106311703E-2</v>
      </c>
      <c r="J44" s="48">
        <f t="shared" si="19"/>
        <v>1.4210854373980073E-2</v>
      </c>
      <c r="K44" s="32">
        <f>K43+5</f>
        <v>65</v>
      </c>
      <c r="L44" s="48">
        <f t="shared" si="16"/>
        <v>4.1141659465871915E-2</v>
      </c>
      <c r="M44" s="48">
        <f t="shared" si="16"/>
        <v>3.9922593513629666E-2</v>
      </c>
      <c r="N44" s="48">
        <f t="shared" si="16"/>
        <v>3.9839793591197284E-2</v>
      </c>
      <c r="O44" s="48">
        <f t="shared" si="20"/>
        <v>4.0301348856899621E-2</v>
      </c>
      <c r="P44" s="48">
        <f t="shared" si="21"/>
        <v>5.9515006312259419E-4</v>
      </c>
      <c r="S44">
        <f>((O25)/(1000/5))*1000</f>
        <v>11.849041494058506</v>
      </c>
      <c r="T44">
        <f>'80 min HA403M'!S44/'Beadloading HA403M'!K13</f>
        <v>44199.901051917543</v>
      </c>
    </row>
    <row r="45" spans="1:20" x14ac:dyDescent="0.2">
      <c r="A45" s="35">
        <f t="shared" si="24"/>
        <v>25</v>
      </c>
      <c r="B45" s="34">
        <f>'[2]CPJ Amino 80 AaeUPO_R3'!F78</f>
        <v>127864</v>
      </c>
      <c r="C45" s="34">
        <f>'[2]CPJ Amino 80 AaeUPO_R3'!F79</f>
        <v>2411</v>
      </c>
      <c r="D45" s="36">
        <f>B45+C45</f>
        <v>130275</v>
      </c>
      <c r="E45" s="34">
        <f>'[2]CPJ Amino 80 AaeUPO_R3'!F77</f>
        <v>317832</v>
      </c>
      <c r="G45" s="32">
        <f t="shared" si="22"/>
        <v>70</v>
      </c>
      <c r="H45" s="48">
        <f t="shared" si="17"/>
        <v>1.3573418966198757E-2</v>
      </c>
      <c r="I45" s="48">
        <f t="shared" si="18"/>
        <v>1.430673276827123E-2</v>
      </c>
      <c r="J45" s="48">
        <f t="shared" si="19"/>
        <v>1.2517601390351267E-2</v>
      </c>
      <c r="K45" s="32">
        <f t="shared" si="23"/>
        <v>70</v>
      </c>
      <c r="L45" s="48">
        <f t="shared" si="16"/>
        <v>3.8052758525928668E-2</v>
      </c>
      <c r="M45" s="48">
        <f t="shared" si="16"/>
        <v>4.010858639829333E-2</v>
      </c>
      <c r="N45" s="48">
        <f t="shared" si="16"/>
        <v>3.5092798963698532E-2</v>
      </c>
      <c r="O45" s="48">
        <f t="shared" si="20"/>
        <v>3.775138129597351E-2</v>
      </c>
      <c r="P45" s="48">
        <f t="shared" si="21"/>
        <v>2.0587459084454546E-3</v>
      </c>
    </row>
    <row r="46" spans="1:20" x14ac:dyDescent="0.2">
      <c r="A46" s="35">
        <f t="shared" si="24"/>
        <v>30</v>
      </c>
      <c r="B46" s="34">
        <f>'[2]CPJ Amino 80 AaeUPO_R3'!F97</f>
        <v>156976</v>
      </c>
      <c r="C46" s="34">
        <f>'[2]CPJ Amino 80 AaeUPO_R3'!F98</f>
        <v>2864</v>
      </c>
      <c r="D46" s="36">
        <f>B46+C46</f>
        <v>159840</v>
      </c>
      <c r="E46" s="34">
        <f>'[2]CPJ Amino 80 AaeUPO_R3'!F96</f>
        <v>319984</v>
      </c>
      <c r="G46" s="32">
        <f>G45+5</f>
        <v>75</v>
      </c>
      <c r="H46" s="48">
        <f t="shared" si="17"/>
        <v>1.4395380966034982E-2</v>
      </c>
      <c r="I46" s="48">
        <f t="shared" si="18"/>
        <v>1.4499864591464483E-2</v>
      </c>
      <c r="J46" s="48">
        <f t="shared" si="19"/>
        <v>1.2358015951081679E-2</v>
      </c>
      <c r="K46" s="32">
        <f>K45+5</f>
        <v>75</v>
      </c>
      <c r="L46" s="48">
        <f t="shared" si="16"/>
        <v>4.0357109520703621E-2</v>
      </c>
      <c r="M46" s="48">
        <f t="shared" si="16"/>
        <v>4.0650026889443462E-2</v>
      </c>
      <c r="N46" s="48">
        <f t="shared" si="16"/>
        <v>3.4645404965185526E-2</v>
      </c>
      <c r="O46" s="48">
        <f t="shared" si="20"/>
        <v>3.8550847125110872E-2</v>
      </c>
      <c r="P46" s="48">
        <f t="shared" si="21"/>
        <v>2.7641525518223623E-3</v>
      </c>
      <c r="Q46" s="37"/>
    </row>
    <row r="47" spans="1:20" x14ac:dyDescent="0.2">
      <c r="A47" s="35">
        <f t="shared" si="24"/>
        <v>35</v>
      </c>
      <c r="B47" s="34">
        <f>'[2]CPJ Amino 80 AaeUPO_R3'!F119</f>
        <v>175303</v>
      </c>
      <c r="C47" s="34">
        <f>'[2]CPJ Amino 80 AaeUPO_R3'!F120</f>
        <v>3184</v>
      </c>
      <c r="D47" s="36">
        <f t="shared" ref="D47:D56" si="26">B47+C47</f>
        <v>178487</v>
      </c>
      <c r="E47" s="34">
        <f>'[2]CPJ Amino 80 AaeUPO_R3'!F118</f>
        <v>317721</v>
      </c>
      <c r="G47" s="32">
        <f t="shared" si="22"/>
        <v>80</v>
      </c>
      <c r="H47" s="48">
        <f t="shared" si="17"/>
        <v>1.4030774447882668E-2</v>
      </c>
      <c r="I47" s="48">
        <f t="shared" si="18"/>
        <v>1.6995923285985336E-2</v>
      </c>
      <c r="J47" s="48">
        <f t="shared" si="19"/>
        <v>1.1876514460144129E-2</v>
      </c>
      <c r="K47" s="32">
        <f t="shared" si="23"/>
        <v>80</v>
      </c>
      <c r="L47" s="48">
        <f t="shared" si="16"/>
        <v>3.9334943784364078E-2</v>
      </c>
      <c r="M47" s="48">
        <f t="shared" si="16"/>
        <v>4.7647668309462668E-2</v>
      </c>
      <c r="N47" s="48">
        <f t="shared" si="16"/>
        <v>3.3295526941811406E-2</v>
      </c>
      <c r="O47" s="48">
        <f t="shared" si="20"/>
        <v>4.0092713011879381E-2</v>
      </c>
      <c r="P47" s="48">
        <f t="shared" si="21"/>
        <v>5.8836865490319093E-3</v>
      </c>
      <c r="Q47" s="37"/>
    </row>
    <row r="48" spans="1:20" x14ac:dyDescent="0.2">
      <c r="A48" s="35">
        <f t="shared" si="24"/>
        <v>40</v>
      </c>
      <c r="B48" s="34">
        <f>'[2]CPJ Amino 80 AaeUPO_R3'!F131</f>
        <v>180873</v>
      </c>
      <c r="C48" s="34">
        <f>'[2]CPJ Amino 80 AaeUPO_R3'!F132</f>
        <v>3518</v>
      </c>
      <c r="D48" s="36">
        <f t="shared" si="26"/>
        <v>184391</v>
      </c>
      <c r="E48" s="34">
        <f>'[2]CPJ Amino 80 AaeUPO_R3'!F130</f>
        <v>317335</v>
      </c>
      <c r="M48" s="12"/>
      <c r="N48" s="38"/>
      <c r="O48" s="39"/>
      <c r="P48" s="39"/>
      <c r="Q48" s="37"/>
    </row>
    <row r="49" spans="1:25" x14ac:dyDescent="0.2">
      <c r="A49" s="35">
        <f t="shared" si="24"/>
        <v>45</v>
      </c>
      <c r="B49" s="34">
        <f>'[2]CPJ Amino 80 AaeUPO_R3'!F143</f>
        <v>198946</v>
      </c>
      <c r="C49" s="34">
        <f>'[2]CPJ Amino 80 AaeUPO_R3'!F144</f>
        <v>3828</v>
      </c>
      <c r="D49" s="36">
        <f t="shared" si="26"/>
        <v>202774</v>
      </c>
      <c r="E49" s="34">
        <f>'[2]CPJ Amino 80 AaeUPO_R3'!F142</f>
        <v>317093</v>
      </c>
      <c r="M49" s="12"/>
      <c r="N49" s="38"/>
      <c r="O49" s="39"/>
      <c r="P49" s="39"/>
      <c r="Q49" s="37"/>
    </row>
    <row r="50" spans="1:25" x14ac:dyDescent="0.2">
      <c r="A50" s="35">
        <f>A49+5</f>
        <v>50</v>
      </c>
      <c r="B50" s="40">
        <f>'[2]CPJ Amino 80 AaeUPO_R3'!F156</f>
        <v>213782</v>
      </c>
      <c r="C50" s="40">
        <f>'[2]CPJ Amino 80 AaeUPO_R3'!F157</f>
        <v>3942</v>
      </c>
      <c r="D50" s="40">
        <f t="shared" si="26"/>
        <v>217724</v>
      </c>
      <c r="E50" s="41">
        <f>'[2]CPJ Amino 80 AaeUPO_R3'!F155</f>
        <v>316709</v>
      </c>
      <c r="M50" s="12"/>
      <c r="N50" s="38"/>
      <c r="O50" s="39"/>
      <c r="P50" s="39"/>
    </row>
    <row r="51" spans="1:25" x14ac:dyDescent="0.2">
      <c r="A51" s="35">
        <f t="shared" si="24"/>
        <v>55</v>
      </c>
      <c r="B51" s="36">
        <f>'[2]CPJ Amino 80 AaeUPO_R3'!F167</f>
        <v>225163</v>
      </c>
      <c r="C51" s="36">
        <f>'[2]CPJ Amino 80 AaeUPO_R3'!F168</f>
        <v>4087</v>
      </c>
      <c r="D51" s="36">
        <f t="shared" si="26"/>
        <v>229250</v>
      </c>
      <c r="E51" s="34">
        <f>'[2]CPJ Amino 80 AaeUPO_R3'!F166</f>
        <v>319485</v>
      </c>
      <c r="M51" s="12"/>
      <c r="N51" s="38"/>
      <c r="O51" s="39"/>
      <c r="P51" s="39"/>
    </row>
    <row r="52" spans="1:25" x14ac:dyDescent="0.2">
      <c r="A52" s="35">
        <f t="shared" si="24"/>
        <v>60</v>
      </c>
      <c r="B52" s="34">
        <f>'[2]CPJ Amino 80 AaeUPO_R3'!F178</f>
        <v>233424</v>
      </c>
      <c r="C52" s="34">
        <f>'[2]CPJ Amino 80 AaeUPO_R3'!F179</f>
        <v>3899</v>
      </c>
      <c r="D52" s="36">
        <f t="shared" si="26"/>
        <v>237323</v>
      </c>
      <c r="E52" s="34">
        <f>'[2]CPJ Amino 80 AaeUPO_R3'!F177</f>
        <v>315731</v>
      </c>
      <c r="M52" s="12"/>
      <c r="N52" s="38"/>
      <c r="O52" s="39"/>
      <c r="P52" s="39"/>
    </row>
    <row r="53" spans="1:25" x14ac:dyDescent="0.2">
      <c r="A53" s="35">
        <f>A52+5</f>
        <v>65</v>
      </c>
      <c r="B53" s="34">
        <f>'[2]CPJ Amino 80 AaeUPO_R3'!F189</f>
        <v>239384</v>
      </c>
      <c r="C53" s="34">
        <f>'[2]CPJ Amino 80 AaeUPO_R3'!F190</f>
        <v>4537</v>
      </c>
      <c r="D53" s="36">
        <f t="shared" si="26"/>
        <v>243921</v>
      </c>
      <c r="E53" s="34">
        <f>'[2]CPJ Amino 80 AaeUPO_R3'!F188</f>
        <v>319263</v>
      </c>
      <c r="M53" s="12"/>
      <c r="N53" s="38"/>
      <c r="O53" s="39"/>
      <c r="P53" s="39"/>
    </row>
    <row r="54" spans="1:25" x14ac:dyDescent="0.2">
      <c r="A54" s="35">
        <f t="shared" si="24"/>
        <v>70</v>
      </c>
      <c r="B54" s="42">
        <f>'[2]CPJ Amino 80 AaeUPO_R3'!F203</f>
        <v>239090</v>
      </c>
      <c r="C54" s="34">
        <f>'[2]CPJ Amino 80 AaeUPO_R3'!F204</f>
        <v>3947</v>
      </c>
      <c r="D54" s="36">
        <f t="shared" si="26"/>
        <v>243037</v>
      </c>
      <c r="E54" s="34">
        <f>'[2]CPJ Amino 80 AaeUPO_R3'!F202</f>
        <v>315316</v>
      </c>
      <c r="M54" s="12"/>
      <c r="N54" s="38"/>
      <c r="O54" s="39"/>
      <c r="P54" s="39"/>
    </row>
    <row r="55" spans="1:25" x14ac:dyDescent="0.2">
      <c r="A55" s="35">
        <f>A54+5</f>
        <v>75</v>
      </c>
      <c r="B55" s="34">
        <f>'[2]CPJ Amino 80 AaeUPO_R3'!F214</f>
        <v>238859</v>
      </c>
      <c r="C55" s="34">
        <f>'[2]CPJ Amino 80 AaeUPO_R3'!F215</f>
        <v>3945</v>
      </c>
      <c r="D55" s="36">
        <f t="shared" si="26"/>
        <v>242804</v>
      </c>
      <c r="E55" s="34">
        <f>'[2]CPJ Amino 80 AaeUPO_R3'!F213</f>
        <v>319226</v>
      </c>
    </row>
    <row r="56" spans="1:25" x14ac:dyDescent="0.2">
      <c r="A56" s="35">
        <f t="shared" si="24"/>
        <v>80</v>
      </c>
      <c r="B56" s="34">
        <f>'[2]CPJ Amino 80 AaeUPO_R3'!F226</f>
        <v>229236</v>
      </c>
      <c r="C56" s="34">
        <f>'[2]CPJ Amino 80 AaeUPO_R3'!F227</f>
        <v>3774</v>
      </c>
      <c r="D56" s="36">
        <f t="shared" si="26"/>
        <v>233010</v>
      </c>
      <c r="E56" s="34">
        <f>'[2]CPJ Amino 80 AaeUPO_R3'!F225</f>
        <v>317770</v>
      </c>
    </row>
    <row r="59" spans="1:25" ht="15.75" customHeight="1" x14ac:dyDescent="0.2">
      <c r="W59" s="46"/>
      <c r="Y59" s="46"/>
    </row>
    <row r="60" spans="1:25" x14ac:dyDescent="0.2">
      <c r="W60" s="46"/>
      <c r="Y60" s="46"/>
    </row>
    <row r="68" spans="25:26" x14ac:dyDescent="0.2">
      <c r="Y68" s="46"/>
      <c r="Z68" s="46"/>
    </row>
    <row r="69" spans="25:26" x14ac:dyDescent="0.2">
      <c r="Y69" s="46"/>
      <c r="Z69" s="46"/>
    </row>
  </sheetData>
  <mergeCells count="4">
    <mergeCell ref="W59:W60"/>
    <mergeCell ref="Y59:Y60"/>
    <mergeCell ref="Y68:Y69"/>
    <mergeCell ref="Z68:Z69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CC2C-8AAD-3748-8F0E-3F9073D0AE2E}">
  <dimension ref="A2:M23"/>
  <sheetViews>
    <sheetView topLeftCell="C1" workbookViewId="0">
      <selection activeCell="L18" sqref="L18"/>
    </sheetView>
  </sheetViews>
  <sheetFormatPr baseColWidth="10" defaultRowHeight="16" x14ac:dyDescent="0.2"/>
  <cols>
    <col min="2" max="2" width="17.33203125" bestFit="1" customWidth="1"/>
    <col min="7" max="7" width="14.83203125" customWidth="1"/>
    <col min="9" max="9" width="31.83203125" bestFit="1" customWidth="1"/>
    <col min="12" max="12" width="31.83203125" bestFit="1" customWidth="1"/>
  </cols>
  <sheetData>
    <row r="2" spans="1:13" x14ac:dyDescent="0.2">
      <c r="A2" s="43" t="s">
        <v>43</v>
      </c>
      <c r="B2" s="43"/>
      <c r="C2" s="43"/>
      <c r="D2" s="43"/>
      <c r="I2" s="44" t="s">
        <v>1</v>
      </c>
      <c r="J2" s="44"/>
      <c r="L2" s="44" t="s">
        <v>42</v>
      </c>
      <c r="M2" s="44"/>
    </row>
    <row r="3" spans="1:13" x14ac:dyDescent="0.2">
      <c r="D3" s="1" t="s">
        <v>3</v>
      </c>
      <c r="G3" t="s">
        <v>4</v>
      </c>
      <c r="I3" s="2" t="s">
        <v>5</v>
      </c>
      <c r="J3" s="2">
        <v>500</v>
      </c>
      <c r="L3" s="2" t="s">
        <v>5</v>
      </c>
      <c r="M3" s="2">
        <v>500</v>
      </c>
    </row>
    <row r="4" spans="1:13" x14ac:dyDescent="0.2">
      <c r="B4" t="s">
        <v>0</v>
      </c>
      <c r="C4" t="s">
        <v>1</v>
      </c>
      <c r="D4">
        <v>60.26</v>
      </c>
      <c r="I4" s="2" t="s">
        <v>6</v>
      </c>
      <c r="J4" s="2">
        <v>5</v>
      </c>
      <c r="L4" s="2" t="s">
        <v>6</v>
      </c>
      <c r="M4" s="2">
        <v>5</v>
      </c>
    </row>
    <row r="5" spans="1:13" x14ac:dyDescent="0.2">
      <c r="B5" t="s">
        <v>2</v>
      </c>
      <c r="C5" t="s">
        <v>41</v>
      </c>
      <c r="D5">
        <v>59.65</v>
      </c>
      <c r="I5" s="2" t="s">
        <v>7</v>
      </c>
      <c r="J5" s="2">
        <v>400</v>
      </c>
      <c r="L5" s="2" t="s">
        <v>7</v>
      </c>
      <c r="M5" s="2">
        <v>400</v>
      </c>
    </row>
    <row r="6" spans="1:13" x14ac:dyDescent="0.2">
      <c r="I6" s="2" t="s">
        <v>8</v>
      </c>
      <c r="J6" s="2">
        <v>2</v>
      </c>
      <c r="L6" s="2" t="s">
        <v>8</v>
      </c>
      <c r="M6" s="2">
        <v>2</v>
      </c>
    </row>
    <row r="7" spans="1:13" x14ac:dyDescent="0.2">
      <c r="I7" s="2" t="s">
        <v>9</v>
      </c>
      <c r="J7" s="2">
        <v>0.4</v>
      </c>
      <c r="L7" s="2" t="s">
        <v>9</v>
      </c>
      <c r="M7" s="2">
        <v>0.4</v>
      </c>
    </row>
    <row r="8" spans="1:13" x14ac:dyDescent="0.2">
      <c r="I8" s="6" t="s">
        <v>10</v>
      </c>
      <c r="J8" s="6">
        <v>60.26</v>
      </c>
      <c r="L8" s="6" t="s">
        <v>10</v>
      </c>
      <c r="M8" s="6">
        <v>59.65</v>
      </c>
    </row>
    <row r="9" spans="1:13" x14ac:dyDescent="0.2">
      <c r="I9" s="7" t="s">
        <v>17</v>
      </c>
      <c r="J9" s="7">
        <f>J8/100</f>
        <v>0.60260000000000002</v>
      </c>
      <c r="L9" s="7" t="s">
        <v>17</v>
      </c>
      <c r="M9" s="7">
        <f>M8/100</f>
        <v>0.59650000000000003</v>
      </c>
    </row>
    <row r="10" spans="1:13" ht="17" thickBot="1" x14ac:dyDescent="0.25">
      <c r="I10" s="5" t="s">
        <v>11</v>
      </c>
      <c r="J10" s="5">
        <f>J7*J9</f>
        <v>0.24104000000000003</v>
      </c>
      <c r="L10" s="5" t="s">
        <v>11</v>
      </c>
      <c r="M10" s="5">
        <f>M7*M9</f>
        <v>0.23860000000000003</v>
      </c>
    </row>
    <row r="11" spans="1:13" ht="17" thickTop="1" x14ac:dyDescent="0.2">
      <c r="I11" s="3" t="s">
        <v>12</v>
      </c>
      <c r="J11" s="3">
        <v>1.5</v>
      </c>
      <c r="L11" s="3" t="s">
        <v>12</v>
      </c>
      <c r="M11" s="3">
        <v>1.5</v>
      </c>
    </row>
    <row r="12" spans="1:13" x14ac:dyDescent="0.2">
      <c r="I12" s="2" t="s">
        <v>13</v>
      </c>
      <c r="J12" s="2">
        <v>150</v>
      </c>
      <c r="L12" s="2" t="s">
        <v>13</v>
      </c>
      <c r="M12" s="2">
        <v>150</v>
      </c>
    </row>
    <row r="13" spans="1:13" x14ac:dyDescent="0.2">
      <c r="I13" s="6" t="s">
        <v>14</v>
      </c>
      <c r="J13" s="6">
        <f>J10*1.5</f>
        <v>0.36156000000000005</v>
      </c>
      <c r="L13" s="6" t="s">
        <v>14</v>
      </c>
      <c r="M13" s="6">
        <f>M10*1.5</f>
        <v>0.35790000000000005</v>
      </c>
    </row>
    <row r="14" spans="1:13" x14ac:dyDescent="0.2">
      <c r="I14" s="2" t="s">
        <v>15</v>
      </c>
      <c r="J14" s="2">
        <v>5</v>
      </c>
      <c r="L14" s="2" t="s">
        <v>15</v>
      </c>
      <c r="M14" s="2">
        <v>5</v>
      </c>
    </row>
    <row r="15" spans="1:13" x14ac:dyDescent="0.2">
      <c r="I15" s="4" t="s">
        <v>16</v>
      </c>
      <c r="J15" s="4">
        <f>J13*200</f>
        <v>72.312000000000012</v>
      </c>
      <c r="L15" s="4" t="s">
        <v>16</v>
      </c>
      <c r="M15" s="4">
        <f>M13*200</f>
        <v>71.580000000000013</v>
      </c>
    </row>
    <row r="17" spans="9:12" x14ac:dyDescent="0.2">
      <c r="L17" t="s">
        <v>33</v>
      </c>
    </row>
    <row r="18" spans="9:12" x14ac:dyDescent="0.2">
      <c r="K18">
        <f>AVERAGE(J13,M13)</f>
        <v>0.35973000000000005</v>
      </c>
      <c r="L18">
        <f>K18/1000</f>
        <v>3.5973000000000005E-4</v>
      </c>
    </row>
    <row r="23" spans="9:12" x14ac:dyDescent="0.2">
      <c r="I23">
        <f>(J15+M15)/2</f>
        <v>71.946000000000012</v>
      </c>
    </row>
  </sheetData>
  <mergeCells count="3">
    <mergeCell ref="A2:D2"/>
    <mergeCell ref="I2:J2"/>
    <mergeCell ref="L2:M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E359-87C5-8E46-81DE-3E0C9104A305}">
  <dimension ref="A1:Z69"/>
  <sheetViews>
    <sheetView topLeftCell="N1" zoomScale="80" zoomScaleNormal="80" workbookViewId="0">
      <selection activeCell="R45" sqref="R45:S45"/>
    </sheetView>
  </sheetViews>
  <sheetFormatPr baseColWidth="10" defaultColWidth="11" defaultRowHeight="16" x14ac:dyDescent="0.2"/>
  <cols>
    <col min="7" max="7" width="16.83203125" bestFit="1" customWidth="1"/>
    <col min="8" max="8" width="13.5" customWidth="1"/>
    <col min="11" max="11" width="16.83203125" bestFit="1" customWidth="1"/>
    <col min="12" max="16" width="14.5" bestFit="1" customWidth="1"/>
    <col min="23" max="25" width="14.6640625" customWidth="1"/>
  </cols>
  <sheetData>
    <row r="1" spans="1:16" x14ac:dyDescent="0.2">
      <c r="A1" s="8" t="s">
        <v>1</v>
      </c>
      <c r="B1" s="9" t="s">
        <v>24</v>
      </c>
      <c r="C1" s="9" t="s">
        <v>25</v>
      </c>
      <c r="D1" s="9" t="s">
        <v>26</v>
      </c>
      <c r="E1" s="9" t="s">
        <v>27</v>
      </c>
    </row>
    <row r="2" spans="1:16" x14ac:dyDescent="0.2">
      <c r="A2" s="9">
        <v>0</v>
      </c>
      <c r="B2" s="10">
        <v>0</v>
      </c>
      <c r="C2" s="10">
        <v>0</v>
      </c>
      <c r="D2" s="10">
        <f>B2+C2</f>
        <v>0</v>
      </c>
      <c r="E2" s="8">
        <f>'[6]CPJ EthylAmino 80 AaeUPO_R2'!F7</f>
        <v>316722</v>
      </c>
      <c r="H2" s="11"/>
      <c r="I2" s="12"/>
      <c r="J2" s="12"/>
    </row>
    <row r="3" spans="1:16" ht="17" thickBot="1" x14ac:dyDescent="0.25">
      <c r="A3" s="9">
        <f>A2+5</f>
        <v>5</v>
      </c>
      <c r="B3" s="8">
        <f>'[6]CPJ EthylAmino 80 AaeUPO_R2'!F26</f>
        <v>25353</v>
      </c>
      <c r="C3" s="8">
        <v>0</v>
      </c>
      <c r="D3" s="10">
        <f>B3+C3</f>
        <v>25353</v>
      </c>
      <c r="E3" s="8">
        <f>'[6]CPJ EthylAmino 80 AaeUPO_R2'!F25</f>
        <v>319385</v>
      </c>
      <c r="H3" s="12"/>
    </row>
    <row r="4" spans="1:16" x14ac:dyDescent="0.2">
      <c r="A4" s="9">
        <f>A3+5</f>
        <v>10</v>
      </c>
      <c r="B4" s="8">
        <f>'[6]CPJ EthylAmino 80 AaeUPO_R2'!F38</f>
        <v>58162</v>
      </c>
      <c r="C4" s="8">
        <f>'[6]CPJ EthylAmino 80 AaeUPO_R2'!F39</f>
        <v>1093</v>
      </c>
      <c r="D4" s="10">
        <f>B4+C4</f>
        <v>59255</v>
      </c>
      <c r="E4" s="8">
        <f>'[6]CPJ EthylAmino 80 AaeUPO_R2'!F37</f>
        <v>320170</v>
      </c>
      <c r="H4" s="12"/>
      <c r="K4" s="13" t="s">
        <v>28</v>
      </c>
      <c r="L4" s="14">
        <v>0.35670000000000002</v>
      </c>
    </row>
    <row r="5" spans="1:16" ht="17" thickBot="1" x14ac:dyDescent="0.25">
      <c r="A5" s="9">
        <f>A4+5</f>
        <v>15</v>
      </c>
      <c r="B5" s="8">
        <f>'[6]CPJ EthylAmino 80 AaeUPO_R2'!F50</f>
        <v>85701</v>
      </c>
      <c r="C5" s="8">
        <f>'[6]CPJ EthylAmino 80 AaeUPO_R2'!F51</f>
        <v>1447</v>
      </c>
      <c r="D5" s="10">
        <f>B5+C5</f>
        <v>87148</v>
      </c>
      <c r="E5" s="8">
        <f>'[6]CPJ EthylAmino 80 AaeUPO_R2'!F49</f>
        <v>321370</v>
      </c>
      <c r="H5" s="12"/>
      <c r="K5" s="15" t="s">
        <v>29</v>
      </c>
      <c r="L5" s="16">
        <v>0</v>
      </c>
    </row>
    <row r="6" spans="1:16" x14ac:dyDescent="0.2">
      <c r="A6" s="9">
        <f>A5+5</f>
        <v>20</v>
      </c>
      <c r="B6" s="8">
        <f>'[6]CPJ EthylAmino 80 AaeUPO_R2'!F63</f>
        <v>112945</v>
      </c>
      <c r="C6" s="8">
        <f>'[6]CPJ EthylAmino 80 AaeUPO_R2'!F64</f>
        <v>2074</v>
      </c>
      <c r="D6" s="10">
        <f>B6+C6</f>
        <v>115019</v>
      </c>
      <c r="E6" s="8">
        <f>'[6]CPJ EthylAmino 80 AaeUPO_R2'!F62</f>
        <v>321722</v>
      </c>
      <c r="H6" s="12"/>
    </row>
    <row r="7" spans="1:16" x14ac:dyDescent="0.2">
      <c r="A7" s="9">
        <f>A6+5</f>
        <v>25</v>
      </c>
      <c r="B7" s="8">
        <f>'[6]CPJ EthylAmino 80 AaeUPO_R2'!F78</f>
        <v>137849</v>
      </c>
      <c r="C7" s="8">
        <f>'[6]CPJ EthylAmino 80 AaeUPO_R2'!F79</f>
        <v>2637</v>
      </c>
      <c r="D7" s="10">
        <f>B7+C7</f>
        <v>140486</v>
      </c>
      <c r="E7" s="8">
        <f>'[6]CPJ EthylAmino 80 AaeUPO_R2'!F77</f>
        <v>317512</v>
      </c>
      <c r="H7" s="12"/>
    </row>
    <row r="8" spans="1:16" x14ac:dyDescent="0.2">
      <c r="A8" s="9">
        <f>A7+5</f>
        <v>30</v>
      </c>
      <c r="B8" s="8">
        <f>'[6]CPJ EthylAmino 80 AaeUPO_R2'!F97</f>
        <v>167551</v>
      </c>
      <c r="C8" s="8">
        <f>'[6]CPJ EthylAmino 80 AaeUPO_R2'!F98</f>
        <v>3185</v>
      </c>
      <c r="D8" s="10">
        <f>B8+C8</f>
        <v>170736</v>
      </c>
      <c r="E8" s="8">
        <f>'[6]CPJ EthylAmino 80 AaeUPO_R2'!F96</f>
        <v>321042</v>
      </c>
      <c r="H8" s="12"/>
    </row>
    <row r="9" spans="1:16" x14ac:dyDescent="0.2">
      <c r="A9" s="9">
        <f>A8+5</f>
        <v>35</v>
      </c>
      <c r="B9" s="8">
        <f>'[6]CPJ EthylAmino 80 AaeUPO_R2'!F119</f>
        <v>195618</v>
      </c>
      <c r="C9" s="8">
        <f>'[6]CPJ EthylAmino 80 AaeUPO_R2'!F120</f>
        <v>3889</v>
      </c>
      <c r="D9" s="10">
        <f>B9+C9</f>
        <v>199507</v>
      </c>
      <c r="E9" s="8">
        <f>'[6]CPJ EthylAmino 80 AaeUPO_R2'!F118</f>
        <v>319856</v>
      </c>
      <c r="G9" s="4" t="s">
        <v>30</v>
      </c>
      <c r="H9" s="4" t="s">
        <v>1</v>
      </c>
      <c r="I9" s="4" t="s">
        <v>18</v>
      </c>
      <c r="J9" s="4" t="s">
        <v>19</v>
      </c>
      <c r="K9" s="4" t="s">
        <v>30</v>
      </c>
      <c r="L9" s="4" t="s">
        <v>1</v>
      </c>
      <c r="M9" s="4" t="s">
        <v>18</v>
      </c>
      <c r="N9" s="4" t="s">
        <v>19</v>
      </c>
      <c r="O9" s="4" t="s">
        <v>40</v>
      </c>
      <c r="P9" s="4" t="s">
        <v>21</v>
      </c>
    </row>
    <row r="10" spans="1:16" x14ac:dyDescent="0.2">
      <c r="A10" s="9">
        <f>A9+5</f>
        <v>40</v>
      </c>
      <c r="B10" s="8">
        <f>'[6]CPJ EthylAmino 80 AaeUPO_R2'!F131</f>
        <v>214528</v>
      </c>
      <c r="C10" s="8">
        <f>'[6]CPJ EthylAmino 80 AaeUPO_R2'!F132</f>
        <v>4127</v>
      </c>
      <c r="D10" s="10">
        <f>B10+C10</f>
        <v>218655</v>
      </c>
      <c r="E10" s="8">
        <f>'[6]CPJ EthylAmino 80 AaeUPO_R2'!F130</f>
        <v>321366</v>
      </c>
      <c r="G10" s="17">
        <v>0</v>
      </c>
      <c r="H10" s="47">
        <f>B2/E2</f>
        <v>0</v>
      </c>
      <c r="I10" s="47">
        <f>B21/E21</f>
        <v>0</v>
      </c>
      <c r="J10" s="47">
        <f>B40/E40</f>
        <v>0</v>
      </c>
      <c r="K10" s="17">
        <v>0</v>
      </c>
      <c r="L10" s="47">
        <f>(H10-$L$5)/$L$4</f>
        <v>0</v>
      </c>
      <c r="M10" s="47">
        <f>(I10-$L$5)/$L$4</f>
        <v>0</v>
      </c>
      <c r="N10" s="47">
        <f>'[6]Auswertung Ethylamino AaeUPO R1'!R19</f>
        <v>0</v>
      </c>
      <c r="O10" s="47">
        <f>AVERAGE(L10:N10)</f>
        <v>0</v>
      </c>
      <c r="P10" s="47">
        <f>STDEVP(L10:N10)</f>
        <v>0</v>
      </c>
    </row>
    <row r="11" spans="1:16" x14ac:dyDescent="0.2">
      <c r="A11" s="9">
        <f>A10+5</f>
        <v>45</v>
      </c>
      <c r="B11" s="18">
        <f>'[6]CPJ EthylAmino 80 AaeUPO_R2'!F143</f>
        <v>236010</v>
      </c>
      <c r="C11" s="18">
        <f>'[6]CPJ EthylAmino 80 AaeUPO_R2'!F144</f>
        <v>4717</v>
      </c>
      <c r="D11" s="10">
        <f>B11+C11</f>
        <v>240727</v>
      </c>
      <c r="E11" s="18">
        <f>'[6]CPJ EthylAmino 80 AaeUPO_R2'!F142</f>
        <v>324768</v>
      </c>
      <c r="G11" s="17">
        <f>G10+5</f>
        <v>5</v>
      </c>
      <c r="H11" s="47">
        <f>B3/E3</f>
        <v>7.938068475351065E-2</v>
      </c>
      <c r="I11" s="47">
        <f>B22/E22</f>
        <v>0</v>
      </c>
      <c r="J11" s="47">
        <f>B41/E41</f>
        <v>6.2390355410905096E-2</v>
      </c>
      <c r="K11" s="17">
        <f>K10+5</f>
        <v>5</v>
      </c>
      <c r="L11" s="47">
        <f>(H11-$L$5)/$L$4</f>
        <v>0.22254186922767213</v>
      </c>
      <c r="M11" s="47">
        <f>(I11-$L$5)/$L$4</f>
        <v>0</v>
      </c>
      <c r="N11" s="47">
        <f>'[6]Auswertung Ethylamino AaeUPO R1'!R20</f>
        <v>0.2006376363528905</v>
      </c>
      <c r="O11" s="47">
        <f>AVERAGE(L11:N11)</f>
        <v>0.14105983519352086</v>
      </c>
      <c r="P11" s="47">
        <f>STDEVP(L11:N11)</f>
        <v>0.10014441799413359</v>
      </c>
    </row>
    <row r="12" spans="1:16" x14ac:dyDescent="0.2">
      <c r="A12" s="9">
        <f>A11+5</f>
        <v>50</v>
      </c>
      <c r="B12" s="19">
        <f>'[6]CPJ EthylAmino 80 AaeUPO_R2'!F155</f>
        <v>245889</v>
      </c>
      <c r="C12" s="19">
        <f>'[6]CPJ EthylAmino 80 AaeUPO_R2'!F156</f>
        <v>4037</v>
      </c>
      <c r="D12" s="20">
        <f>B12+C12</f>
        <v>249926</v>
      </c>
      <c r="E12" s="21">
        <f>'[6]CPJ EthylAmino 80 AaeUPO_R2'!F154</f>
        <v>321494</v>
      </c>
      <c r="G12" s="17">
        <f>G11+5</f>
        <v>10</v>
      </c>
      <c r="H12" s="47">
        <f>B4/E4</f>
        <v>0.18165974326139239</v>
      </c>
      <c r="I12" s="47">
        <f>B23/E23</f>
        <v>0.16034177597881952</v>
      </c>
      <c r="J12" s="47">
        <f>B42/E42</f>
        <v>0.16034177597881952</v>
      </c>
      <c r="K12" s="17">
        <f>K11+5</f>
        <v>10</v>
      </c>
      <c r="L12" s="47">
        <f>(H12-$L$5)/$L$4</f>
        <v>0.50927878682756489</v>
      </c>
      <c r="M12" s="47">
        <f>(I12-$L$5)/$L$4</f>
        <v>0.44951437056018928</v>
      </c>
      <c r="N12" s="47">
        <f>'[6]Auswertung Ethylamino AaeUPO R1'!R21</f>
        <v>0.4893412792219366</v>
      </c>
      <c r="O12" s="47">
        <f>AVERAGE(L12:N12)</f>
        <v>0.4827114788698969</v>
      </c>
      <c r="P12" s="47">
        <f>STDEVP(L12:N12)</f>
        <v>2.4845013617437291E-2</v>
      </c>
    </row>
    <row r="13" spans="1:16" x14ac:dyDescent="0.2">
      <c r="A13" s="9">
        <f>A12+5</f>
        <v>55</v>
      </c>
      <c r="B13" s="22">
        <f>'[6]CPJ EthylAmino 80 AaeUPO_R2'!F167</f>
        <v>260773</v>
      </c>
      <c r="C13" s="22">
        <f>'[6]CPJ EthylAmino 80 AaeUPO_R2'!F168</f>
        <v>4274</v>
      </c>
      <c r="D13" s="10">
        <f>B13+C13</f>
        <v>265047</v>
      </c>
      <c r="E13" s="18">
        <f>'[6]CPJ EthylAmino 80 AaeUPO_R2'!F166</f>
        <v>323013</v>
      </c>
      <c r="G13" s="17">
        <f>G12+5</f>
        <v>15</v>
      </c>
      <c r="H13" s="47">
        <f>B5/E5</f>
        <v>0.26667392724896538</v>
      </c>
      <c r="I13" s="47">
        <f>B24/E24</f>
        <v>0.25058279861070232</v>
      </c>
      <c r="J13" s="47">
        <f>B43/E43</f>
        <v>0.25058279861070232</v>
      </c>
      <c r="K13" s="17">
        <f>K12+5</f>
        <v>15</v>
      </c>
      <c r="L13" s="47">
        <f>(H13-$L$5)/$L$4</f>
        <v>0.74761403770385582</v>
      </c>
      <c r="M13" s="47">
        <f>(I13-$L$5)/$L$4</f>
        <v>0.70250293975526301</v>
      </c>
      <c r="N13" s="47">
        <f>'[6]Auswertung Ethylamino AaeUPO R1'!R22</f>
        <v>0.73238078045969801</v>
      </c>
      <c r="O13" s="47">
        <f>AVERAGE(L13:N13)</f>
        <v>0.72749925263960569</v>
      </c>
      <c r="P13" s="47">
        <f>STDEVP(L13:N13)</f>
        <v>1.8737213861291038E-2</v>
      </c>
    </row>
    <row r="14" spans="1:16" x14ac:dyDescent="0.2">
      <c r="A14" s="9">
        <f>A13+5</f>
        <v>60</v>
      </c>
      <c r="B14" s="18">
        <f>'[6]CPJ EthylAmino 80 AaeUPO_R2'!F178</f>
        <v>284402</v>
      </c>
      <c r="C14" s="18">
        <f>'[6]CPJ EthylAmino 80 AaeUPO_R2'!F179</f>
        <v>4680</v>
      </c>
      <c r="D14" s="10">
        <f>B14+C14</f>
        <v>289082</v>
      </c>
      <c r="E14" s="18">
        <f>'[6]CPJ EthylAmino 80 AaeUPO_R2'!F177</f>
        <v>323065</v>
      </c>
      <c r="G14" s="17">
        <f>G13+5</f>
        <v>20</v>
      </c>
      <c r="H14" s="47">
        <f>B6/E6</f>
        <v>0.35106396205419588</v>
      </c>
      <c r="I14" s="47">
        <f>B25/E25</f>
        <v>0.33924800563115909</v>
      </c>
      <c r="J14" s="47">
        <f>B44/E44</f>
        <v>0.33924800563115909</v>
      </c>
      <c r="K14" s="17">
        <f>K13+5</f>
        <v>20</v>
      </c>
      <c r="L14" s="47">
        <f>(H14-$L$5)/$L$4</f>
        <v>0.98419950113315346</v>
      </c>
      <c r="M14" s="47">
        <f>(I14-$L$5)/$L$4</f>
        <v>0.95107374721379045</v>
      </c>
      <c r="N14" s="47">
        <f>'[6]Auswertung Ethylamino AaeUPO R1'!R23</f>
        <v>0.97171454750674702</v>
      </c>
      <c r="O14" s="47">
        <f>AVERAGE(L14:N14)</f>
        <v>0.96899593195123035</v>
      </c>
      <c r="P14" s="47">
        <f>STDEVP(L14:N14)</f>
        <v>1.3659478908693687E-2</v>
      </c>
    </row>
    <row r="15" spans="1:16" x14ac:dyDescent="0.2">
      <c r="A15" s="9">
        <f>A14+5</f>
        <v>65</v>
      </c>
      <c r="B15" s="18">
        <f>'[6]CPJ EthylAmino 80 AaeUPO_R2'!F189</f>
        <v>295355</v>
      </c>
      <c r="C15" s="18">
        <f>'[6]CPJ EthylAmino 80 AaeUPO_R2'!F190</f>
        <v>4978</v>
      </c>
      <c r="D15" s="10">
        <f>B15+C15</f>
        <v>300333</v>
      </c>
      <c r="E15" s="18">
        <f>'[6]CPJ EthylAmino 80 AaeUPO_R2'!F188</f>
        <v>323795</v>
      </c>
      <c r="G15" s="17">
        <f>G14+5</f>
        <v>25</v>
      </c>
      <c r="H15" s="47">
        <f>B7/E7</f>
        <v>0.43415366978255943</v>
      </c>
      <c r="I15" s="47">
        <f>B26/E26</f>
        <v>0.42534108918342234</v>
      </c>
      <c r="J15" s="47">
        <f>B45/E45</f>
        <v>0.42534108918342234</v>
      </c>
      <c r="K15" s="17">
        <f>K14+5</f>
        <v>25</v>
      </c>
      <c r="L15" s="47">
        <f>(H15-$L$5)/$L$4</f>
        <v>1.2171395284063902</v>
      </c>
      <c r="M15" s="47">
        <f>(I15-$L$5)/$L$4</f>
        <v>1.1924336674612344</v>
      </c>
      <c r="N15" s="47">
        <f>'[6]Auswertung Ethylamino AaeUPO R1'!R24</f>
        <v>1.1638821265422801</v>
      </c>
      <c r="O15" s="47">
        <f>AVERAGE(L15:N15)</f>
        <v>1.1911517741366346</v>
      </c>
      <c r="P15" s="47">
        <f>STDEVP(L15:N15)</f>
        <v>2.1761129737838659E-2</v>
      </c>
    </row>
    <row r="16" spans="1:16" x14ac:dyDescent="0.2">
      <c r="A16" s="9">
        <f>A15+5</f>
        <v>70</v>
      </c>
      <c r="B16" s="18">
        <f>'[6]CPJ EthylAmino 80 AaeUPO_R2'!F202</f>
        <v>289258</v>
      </c>
      <c r="C16" s="18">
        <f>'[6]CPJ EthylAmino 80 AaeUPO_R2'!F203</f>
        <v>4823</v>
      </c>
      <c r="D16" s="10">
        <f>B16+C16</f>
        <v>294081</v>
      </c>
      <c r="E16" s="18">
        <f>'[6]CPJ EthylAmino 80 AaeUPO_R2'!F201</f>
        <v>325541</v>
      </c>
      <c r="G16" s="17">
        <f>G15+5</f>
        <v>30</v>
      </c>
      <c r="H16" s="47">
        <f>B8/E8</f>
        <v>0.52189744644002967</v>
      </c>
      <c r="I16" s="47">
        <f>B27/E27</f>
        <v>0.51394834296219261</v>
      </c>
      <c r="J16" s="47">
        <f>B46/E46</f>
        <v>0.51394834296219261</v>
      </c>
      <c r="K16" s="17">
        <f>K15+5</f>
        <v>30</v>
      </c>
      <c r="L16" s="47">
        <f>(H16-$L$5)/$L$4</f>
        <v>1.4631271276703943</v>
      </c>
      <c r="M16" s="47">
        <f>(I16-$L$5)/$L$4</f>
        <v>1.44084200437957</v>
      </c>
      <c r="N16" s="47">
        <f>'[6]Auswertung Ethylamino AaeUPO R1'!R25</f>
        <v>1.3621121007076986</v>
      </c>
      <c r="O16" s="47">
        <f>AVERAGE(L16:N16)</f>
        <v>1.4220270775858876</v>
      </c>
      <c r="P16" s="47">
        <f>STDEVP(L16:N16)</f>
        <v>4.3332128348045673E-2</v>
      </c>
    </row>
    <row r="17" spans="1:16" x14ac:dyDescent="0.2">
      <c r="A17" s="9">
        <f>A16+5</f>
        <v>75</v>
      </c>
      <c r="B17" s="18">
        <f>'[6]CPJ EthylAmino 80 AaeUPO_R2'!F214</f>
        <v>288705</v>
      </c>
      <c r="C17" s="18">
        <f>'[6]CPJ EthylAmino 80 AaeUPO_R2'!F215</f>
        <v>4799</v>
      </c>
      <c r="D17" s="10">
        <f>B17+C17</f>
        <v>293504</v>
      </c>
      <c r="E17" s="18">
        <f>'[6]CPJ EthylAmino 80 AaeUPO_R2'!F213</f>
        <v>322649</v>
      </c>
      <c r="G17" s="17">
        <f>G16+5</f>
        <v>35</v>
      </c>
      <c r="H17" s="47">
        <f>B9/E9</f>
        <v>0.61158146165774596</v>
      </c>
      <c r="I17" s="47">
        <f>B28/E28</f>
        <v>0.58566538334488027</v>
      </c>
      <c r="J17" s="47">
        <f>B47/E47</f>
        <v>0.58566538334488027</v>
      </c>
      <c r="K17" s="17">
        <f>K16+5</f>
        <v>35</v>
      </c>
      <c r="L17" s="47">
        <f>(H17-$L$5)/$L$4</f>
        <v>1.7145541397750097</v>
      </c>
      <c r="M17" s="47">
        <f>(I17-$L$5)/$L$4</f>
        <v>1.6418990281605839</v>
      </c>
      <c r="N17" s="47">
        <f>'[6]Auswertung Ethylamino AaeUPO R1'!R26</f>
        <v>1.5905831246538706</v>
      </c>
      <c r="O17" s="47">
        <f>AVERAGE(L17:N17)</f>
        <v>1.6490120975298215</v>
      </c>
      <c r="P17" s="47">
        <f>STDEVP(L17:N17)</f>
        <v>5.0860265856102323E-2</v>
      </c>
    </row>
    <row r="18" spans="1:16" ht="16" customHeight="1" x14ac:dyDescent="0.2">
      <c r="A18" s="9">
        <f>A17+5</f>
        <v>80</v>
      </c>
      <c r="B18" s="18">
        <f>'[6]CPJ EthylAmino 80 AaeUPO_R2'!F226</f>
        <v>292698</v>
      </c>
      <c r="C18" s="18">
        <f>'[6]CPJ EthylAmino 80 AaeUPO_R2'!F227</f>
        <v>5473</v>
      </c>
      <c r="D18" s="10">
        <f>B18+C18</f>
        <v>298171</v>
      </c>
      <c r="E18" s="18">
        <f>'[6]CPJ EthylAmino 80 AaeUPO_R2'!F225</f>
        <v>324523</v>
      </c>
      <c r="G18" s="17">
        <f>G17+5</f>
        <v>40</v>
      </c>
      <c r="H18" s="47">
        <f>B10/E10</f>
        <v>0.667550394254526</v>
      </c>
      <c r="I18" s="47">
        <f>B29/E29</f>
        <v>0.62965012746360338</v>
      </c>
      <c r="J18" s="47">
        <f>B48/E48</f>
        <v>0.62965012746360338</v>
      </c>
      <c r="K18" s="17">
        <f>K17+5</f>
        <v>40</v>
      </c>
      <c r="L18" s="47">
        <f>(H18-$L$5)/$L$4</f>
        <v>1.8714617164410596</v>
      </c>
      <c r="M18" s="47">
        <f>(I18-$L$5)/$L$4</f>
        <v>1.765209216326334</v>
      </c>
      <c r="N18" s="47">
        <f>'[6]Auswertung Ethylamino AaeUPO R1'!R27</f>
        <v>1.815672864091501</v>
      </c>
      <c r="O18" s="47">
        <f>AVERAGE(L18:N18)</f>
        <v>1.8174479322862982</v>
      </c>
      <c r="P18" s="47">
        <f>STDEVP(L18:N18)</f>
        <v>4.3395557341580321E-2</v>
      </c>
    </row>
    <row r="19" spans="1:16" x14ac:dyDescent="0.2">
      <c r="A19" s="12"/>
      <c r="D19" s="23"/>
      <c r="G19" s="17">
        <f>G18+5</f>
        <v>45</v>
      </c>
      <c r="H19" s="47">
        <f>B11/E11</f>
        <v>0.72670336979012706</v>
      </c>
      <c r="I19" s="47">
        <f>B30/E30</f>
        <v>0.69116097194374071</v>
      </c>
      <c r="J19" s="47">
        <f>B49/E49</f>
        <v>0.69116097194374071</v>
      </c>
      <c r="K19" s="17">
        <f>K18+5</f>
        <v>45</v>
      </c>
      <c r="L19" s="47">
        <f>(H19-$L$5)/$L$4</f>
        <v>2.0372956820581076</v>
      </c>
      <c r="M19" s="47">
        <f>(I19-$L$5)/$L$4</f>
        <v>1.9376534116729482</v>
      </c>
      <c r="N19" s="47">
        <f>'[6]Auswertung Ethylamino AaeUPO R1'!R28</f>
        <v>1.8842058606463989</v>
      </c>
      <c r="O19" s="47">
        <f>AVERAGE(L19:N19)</f>
        <v>1.9530516514591516</v>
      </c>
      <c r="P19" s="47">
        <f>STDEVP(L19:N19)</f>
        <v>6.3440012065742221E-2</v>
      </c>
    </row>
    <row r="20" spans="1:16" x14ac:dyDescent="0.2">
      <c r="A20" s="24" t="s">
        <v>18</v>
      </c>
      <c r="B20" s="25" t="s">
        <v>24</v>
      </c>
      <c r="C20" s="25" t="s">
        <v>25</v>
      </c>
      <c r="D20" s="25" t="s">
        <v>26</v>
      </c>
      <c r="E20" s="25" t="s">
        <v>27</v>
      </c>
      <c r="G20" s="17">
        <f>G19+5</f>
        <v>50</v>
      </c>
      <c r="H20" s="47">
        <f>B12/E12</f>
        <v>0.7648323141333897</v>
      </c>
      <c r="I20" s="47">
        <f>B31/E31</f>
        <v>0.74011363935750729</v>
      </c>
      <c r="J20" s="47">
        <f>B50/E50</f>
        <v>0.74011363935750729</v>
      </c>
      <c r="K20" s="17">
        <f>K19+5</f>
        <v>50</v>
      </c>
      <c r="L20" s="47">
        <f>(H20-$L$5)/$L$4</f>
        <v>2.1441892742735904</v>
      </c>
      <c r="M20" s="47">
        <f>(I20-$L$5)/$L$4</f>
        <v>2.0748910551093558</v>
      </c>
      <c r="N20" s="47">
        <f>'[6]Auswertung Ethylamino AaeUPO R1'!R29</f>
        <v>2.0103773720022349</v>
      </c>
      <c r="O20" s="47">
        <f>AVERAGE(L20:N20)</f>
        <v>2.0764859004617269</v>
      </c>
      <c r="P20" s="47">
        <f>STDEVP(L20:N20)</f>
        <v>5.4640119241836614E-2</v>
      </c>
    </row>
    <row r="21" spans="1:16" x14ac:dyDescent="0.2">
      <c r="A21" s="25">
        <v>0</v>
      </c>
      <c r="B21" s="26">
        <v>0</v>
      </c>
      <c r="C21" s="26">
        <v>0</v>
      </c>
      <c r="D21" s="26">
        <f>B21+C21</f>
        <v>0</v>
      </c>
      <c r="E21" s="24">
        <f>'[6]CPJ EthylAmino 80 AaeUPO_R3'!F7</f>
        <v>344518</v>
      </c>
      <c r="G21" s="17">
        <f>G20+5</f>
        <v>55</v>
      </c>
      <c r="H21" s="47">
        <f>B13/E13</f>
        <v>0.80731425670174262</v>
      </c>
      <c r="I21" s="47">
        <f>B32/E32</f>
        <v>0.80348947806443938</v>
      </c>
      <c r="J21" s="47">
        <f>B51/E51</f>
        <v>0.80348947806443938</v>
      </c>
      <c r="K21" s="17">
        <f>K20+5</f>
        <v>55</v>
      </c>
      <c r="L21" s="47">
        <f>(H21-$L$5)/$L$4</f>
        <v>2.2632863938933068</v>
      </c>
      <c r="M21" s="47">
        <f>(I21-$L$5)/$L$4</f>
        <v>2.2525637175902422</v>
      </c>
      <c r="N21" s="47">
        <f>'[6]Auswertung Ethylamino AaeUPO R1'!R30</f>
        <v>2.1547658565099796</v>
      </c>
      <c r="O21" s="47">
        <f>AVERAGE(L21:N21)</f>
        <v>2.2235386559978427</v>
      </c>
      <c r="P21" s="47">
        <f>STDEVP(L21:N21)</f>
        <v>4.882634131165578E-2</v>
      </c>
    </row>
    <row r="22" spans="1:16" x14ac:dyDescent="0.2">
      <c r="A22" s="25">
        <f>A21+5</f>
        <v>5</v>
      </c>
      <c r="B22" s="24"/>
      <c r="C22" s="24">
        <v>0</v>
      </c>
      <c r="D22" s="26">
        <f>B22+C22</f>
        <v>0</v>
      </c>
      <c r="E22" s="24">
        <f>'[6]CPJ EthylAmino 80 AaeUPO_R3'!F25</f>
        <v>338594</v>
      </c>
      <c r="G22" s="17">
        <f>G21+5</f>
        <v>60</v>
      </c>
      <c r="H22" s="47">
        <f>B14/E14</f>
        <v>0.88032439292402453</v>
      </c>
      <c r="I22" s="47">
        <f>B33/E33</f>
        <v>0.83756794776054599</v>
      </c>
      <c r="J22" s="47">
        <f>B52/E52</f>
        <v>0.83756794776054599</v>
      </c>
      <c r="K22" s="17">
        <f>K21+5</f>
        <v>60</v>
      </c>
      <c r="L22" s="47">
        <f>(H22-$L$5)/$L$4</f>
        <v>2.4679685812279915</v>
      </c>
      <c r="M22" s="47">
        <f>(I22-$L$5)/$L$4</f>
        <v>2.3481019000856347</v>
      </c>
      <c r="N22" s="47">
        <f>'[6]Auswertung Ethylamino AaeUPO R1'!R31</f>
        <v>2.2411016650441469</v>
      </c>
      <c r="O22" s="47">
        <f>AVERAGE(L22:N22)</f>
        <v>2.3523907154525912</v>
      </c>
      <c r="P22" s="47">
        <f>STDEVP(L22:N22)</f>
        <v>9.2667667384155702E-2</v>
      </c>
    </row>
    <row r="23" spans="1:16" x14ac:dyDescent="0.2">
      <c r="A23" s="25">
        <f>A22+5</f>
        <v>10</v>
      </c>
      <c r="B23" s="24">
        <f>'[6]CPJ EthylAmino 80 AaeUPO_R3'!F39</f>
        <v>54627</v>
      </c>
      <c r="C23" s="24">
        <f>'[6]CPJ EthylAmino 80 AaeUPO_R3'!F40</f>
        <v>1088</v>
      </c>
      <c r="D23" s="26">
        <f>B23+C23</f>
        <v>55715</v>
      </c>
      <c r="E23" s="24">
        <f>'[6]CPJ EthylAmino 80 AaeUPO_R3'!F38</f>
        <v>340691</v>
      </c>
      <c r="G23" s="17">
        <f>G22+5</f>
        <v>65</v>
      </c>
      <c r="H23" s="47">
        <f>B15/E15</f>
        <v>0.91216664865115271</v>
      </c>
      <c r="I23" s="47">
        <f>B34/E34</f>
        <v>0.86065330752193092</v>
      </c>
      <c r="J23" s="47">
        <f>B53/E53</f>
        <v>0.86065330752193092</v>
      </c>
      <c r="K23" s="17">
        <f>K22+5</f>
        <v>65</v>
      </c>
      <c r="L23" s="47">
        <f>(H23-$L$5)/$L$4</f>
        <v>2.557237590835864</v>
      </c>
      <c r="M23" s="47">
        <f>(I23-$L$5)/$L$4</f>
        <v>2.4128211592989373</v>
      </c>
      <c r="N23" s="47">
        <f>'[6]Auswertung Ethylamino AaeUPO R1'!R32</f>
        <v>2.2141498244438571</v>
      </c>
      <c r="O23" s="47">
        <f>AVERAGE(L23:N23)</f>
        <v>2.3947361915262193</v>
      </c>
      <c r="P23" s="47">
        <f>STDEVP(L23:N23)</f>
        <v>0.14064755811713489</v>
      </c>
    </row>
    <row r="24" spans="1:16" x14ac:dyDescent="0.2">
      <c r="A24" s="25">
        <f>A23+5</f>
        <v>15</v>
      </c>
      <c r="B24" s="24">
        <f>'[6]CPJ EthylAmino 80 AaeUPO_R3'!F50</f>
        <v>85133</v>
      </c>
      <c r="C24" s="24">
        <f>'[6]CPJ EthylAmino 80 AaeUPO_R3'!F51</f>
        <v>1627</v>
      </c>
      <c r="D24" s="26">
        <f>B24+C24</f>
        <v>86760</v>
      </c>
      <c r="E24" s="24">
        <f>'[6]CPJ EthylAmino 80 AaeUPO_R3'!F49</f>
        <v>339740</v>
      </c>
      <c r="G24" s="17">
        <f>G23+5</f>
        <v>70</v>
      </c>
      <c r="H24" s="47">
        <f>B16/E16</f>
        <v>0.88854552882739812</v>
      </c>
      <c r="I24" s="47">
        <f>B35/E35</f>
        <v>0.88511463449187755</v>
      </c>
      <c r="J24" s="47">
        <f>B54/E54</f>
        <v>0.88511463449187755</v>
      </c>
      <c r="K24" s="17">
        <f>K23+5</f>
        <v>70</v>
      </c>
      <c r="L24" s="47">
        <f>(H24-$L$5)/$L$4</f>
        <v>2.4910163409795292</v>
      </c>
      <c r="M24" s="47">
        <f>(I24-$L$5)/$L$4</f>
        <v>2.4813979099856391</v>
      </c>
      <c r="N24" s="47">
        <f>'[6]Auswertung Ethylamino AaeUPO R1'!R33</f>
        <v>2.3870977083807627</v>
      </c>
      <c r="O24" s="47">
        <f>AVERAGE(L24:N24)</f>
        <v>2.4531706531153104</v>
      </c>
      <c r="P24" s="47">
        <f>STDEVP(L24:N24)</f>
        <v>4.6885350043960022E-2</v>
      </c>
    </row>
    <row r="25" spans="1:16" x14ac:dyDescent="0.2">
      <c r="A25" s="25">
        <f>A24+5</f>
        <v>20</v>
      </c>
      <c r="B25" s="24">
        <f>'[6]CPJ EthylAmino 80 AaeUPO_R3'!F63</f>
        <v>115670</v>
      </c>
      <c r="C25" s="24">
        <f>'[6]CPJ EthylAmino 80 AaeUPO_R3'!F64</f>
        <v>2211</v>
      </c>
      <c r="D25" s="26">
        <f>B25+C25</f>
        <v>117881</v>
      </c>
      <c r="E25" s="24">
        <f>'[6]CPJ EthylAmino 80 AaeUPO_R3'!F62</f>
        <v>340960</v>
      </c>
      <c r="G25" s="17">
        <f>G24+5</f>
        <v>75</v>
      </c>
      <c r="H25" s="47">
        <f>B17/E17</f>
        <v>0.89479589275032623</v>
      </c>
      <c r="I25" s="47">
        <f>B36/E36</f>
        <v>0.79695367866467737</v>
      </c>
      <c r="J25" s="47">
        <f>B55/E55</f>
        <v>0.79695367866467737</v>
      </c>
      <c r="K25" s="17">
        <f>K24+5</f>
        <v>75</v>
      </c>
      <c r="L25" s="47">
        <f>(H25-$L$5)/$L$4</f>
        <v>2.5085390881702443</v>
      </c>
      <c r="M25" s="47">
        <f>(I25-$L$5)/$L$4</f>
        <v>2.2342407588020112</v>
      </c>
      <c r="N25" s="47">
        <f>'[6]Auswertung Ethylamino AaeUPO R1'!R34</f>
        <v>2.468778107474674</v>
      </c>
      <c r="O25" s="47">
        <f>AVERAGE(L25:N25)</f>
        <v>2.40385265148231</v>
      </c>
      <c r="P25" s="47">
        <f>STDEVP(L25:N25)</f>
        <v>0.12102721319442507</v>
      </c>
    </row>
    <row r="26" spans="1:16" x14ac:dyDescent="0.2">
      <c r="A26" s="25">
        <f>A25+5</f>
        <v>25</v>
      </c>
      <c r="B26" s="24">
        <f>'[6]CPJ EthylAmino 80 AaeUPO_R3'!F78</f>
        <v>144123</v>
      </c>
      <c r="C26" s="24">
        <f>'[6]CPJ EthylAmino 80 AaeUPO_R3'!F79</f>
        <v>2896</v>
      </c>
      <c r="D26" s="26">
        <f>B26+C26</f>
        <v>147019</v>
      </c>
      <c r="E26" s="24">
        <f>'[6]CPJ EthylAmino 80 AaeUPO_R3'!F77</f>
        <v>338841</v>
      </c>
      <c r="G26" s="17">
        <f>G25+5</f>
        <v>80</v>
      </c>
      <c r="H26" s="47">
        <f>B18/E18</f>
        <v>0.90193299088200218</v>
      </c>
      <c r="I26" s="47">
        <f>B37/E37</f>
        <v>0.82154339877000526</v>
      </c>
      <c r="J26" s="47">
        <f>B56/E56</f>
        <v>0.82154339877000526</v>
      </c>
      <c r="K26" s="17">
        <f>K25+5</f>
        <v>80</v>
      </c>
      <c r="L26" s="47">
        <f>(H26-$L$5)/$L$4</f>
        <v>2.528547773709005</v>
      </c>
      <c r="M26" s="47">
        <f>(I26-$L$5)/$L$4</f>
        <v>2.3031774566022012</v>
      </c>
      <c r="N26" s="47">
        <f>'[6]Auswertung Ethylamino AaeUPO R1'!R35</f>
        <v>2.5150340549976153</v>
      </c>
      <c r="O26" s="47">
        <f>AVERAGE(L26:N26)</f>
        <v>2.448919761769607</v>
      </c>
      <c r="P26" s="47">
        <f>STDEVP(L26:N26)</f>
        <v>0.10320293854015529</v>
      </c>
    </row>
    <row r="27" spans="1:16" x14ac:dyDescent="0.2">
      <c r="A27" s="25">
        <f>A26+5</f>
        <v>30</v>
      </c>
      <c r="B27" s="24">
        <f>'[6]CPJ EthylAmino 80 AaeUPO_R3'!F97</f>
        <v>174450</v>
      </c>
      <c r="C27" s="24">
        <f>'[6]CPJ EthylAmino 80 AaeUPO_R3'!F98</f>
        <v>2990</v>
      </c>
      <c r="D27" s="26">
        <f>B27+C27</f>
        <v>177440</v>
      </c>
      <c r="E27" s="24">
        <f>'[6]CPJ EthylAmino 80 AaeUPO_R3'!F96</f>
        <v>339431</v>
      </c>
      <c r="H27" s="27"/>
      <c r="I27" s="28"/>
      <c r="N27" s="12"/>
      <c r="P27" s="27"/>
    </row>
    <row r="28" spans="1:16" x14ac:dyDescent="0.2">
      <c r="A28" s="25">
        <f>A27+5</f>
        <v>35</v>
      </c>
      <c r="B28" s="24">
        <f>'[6]CPJ EthylAmino 80 AaeUPO_R3'!F119</f>
        <v>200345</v>
      </c>
      <c r="C28" s="24">
        <f>'[6]CPJ EthylAmino 80 AaeUPO_R3'!F120</f>
        <v>3908</v>
      </c>
      <c r="D28" s="26">
        <f>B28+C28</f>
        <v>204253</v>
      </c>
      <c r="E28" s="24">
        <f>'[6]CPJ EthylAmino 80 AaeUPO_R3'!F118</f>
        <v>342081</v>
      </c>
      <c r="H28" s="27"/>
      <c r="P28" s="27"/>
    </row>
    <row r="29" spans="1:16" x14ac:dyDescent="0.2">
      <c r="A29" s="25">
        <f>A28+5</f>
        <v>40</v>
      </c>
      <c r="B29" s="24">
        <f>'[6]CPJ EthylAmino 80 AaeUPO_R3'!F131</f>
        <v>219576</v>
      </c>
      <c r="C29" s="24">
        <f>'[6]CPJ EthylAmino 80 AaeUPO_R3'!F132</f>
        <v>4374</v>
      </c>
      <c r="D29" s="26">
        <f>B29+C29</f>
        <v>223950</v>
      </c>
      <c r="E29" s="24">
        <f>'[6]CPJ EthylAmino 80 AaeUPO_R3'!F130</f>
        <v>348727</v>
      </c>
      <c r="H29" s="27"/>
      <c r="P29" s="27"/>
    </row>
    <row r="30" spans="1:16" x14ac:dyDescent="0.2">
      <c r="A30" s="25">
        <f>A29+5</f>
        <v>45</v>
      </c>
      <c r="B30" s="24">
        <f>'[6]CPJ EthylAmino 80 AaeUPO_R3'!F143</f>
        <v>235435</v>
      </c>
      <c r="C30" s="24">
        <f>'[6]CPJ EthylAmino 80 AaeUPO_R3'!F144</f>
        <v>4571</v>
      </c>
      <c r="D30" s="26">
        <f>B30+C30</f>
        <v>240006</v>
      </c>
      <c r="E30" s="24">
        <f>'[6]CPJ EthylAmino 80 AaeUPO_R3'!F142</f>
        <v>340637</v>
      </c>
      <c r="G30" s="29" t="s">
        <v>31</v>
      </c>
      <c r="H30" s="29" t="s">
        <v>1</v>
      </c>
      <c r="I30" s="29" t="s">
        <v>18</v>
      </c>
      <c r="J30" s="29" t="s">
        <v>19</v>
      </c>
      <c r="K30" s="29" t="s">
        <v>30</v>
      </c>
      <c r="L30" s="29" t="s">
        <v>1</v>
      </c>
      <c r="M30" s="29" t="s">
        <v>18</v>
      </c>
      <c r="N30" s="29" t="s">
        <v>19</v>
      </c>
      <c r="O30" s="29" t="s">
        <v>20</v>
      </c>
      <c r="P30" s="29" t="s">
        <v>21</v>
      </c>
    </row>
    <row r="31" spans="1:16" x14ac:dyDescent="0.2">
      <c r="A31" s="25">
        <f>A30+5</f>
        <v>50</v>
      </c>
      <c r="B31" s="30">
        <f>'[6]CPJ EthylAmino 80 AaeUPO_R3'!F155</f>
        <v>252828</v>
      </c>
      <c r="C31" s="30">
        <f>'[6]CPJ EthylAmino 80 AaeUPO_R3'!F156</f>
        <v>4982</v>
      </c>
      <c r="D31" s="30">
        <f>B31+C31</f>
        <v>257810</v>
      </c>
      <c r="E31" s="31">
        <f>'[6]CPJ EthylAmino 80 AaeUPO_R3'!F154</f>
        <v>341607</v>
      </c>
      <c r="G31" s="32">
        <v>0</v>
      </c>
      <c r="H31" s="29">
        <f>C2/E2</f>
        <v>0</v>
      </c>
      <c r="I31" s="29">
        <f>C21/E21</f>
        <v>0</v>
      </c>
      <c r="J31" s="29">
        <f>C40/E40</f>
        <v>0</v>
      </c>
      <c r="K31" s="32">
        <v>0</v>
      </c>
      <c r="L31" s="29">
        <f>(H31-$L$5)/$L$4</f>
        <v>0</v>
      </c>
      <c r="M31" s="29">
        <f>(I31-$L$5)/$L$4</f>
        <v>0</v>
      </c>
      <c r="N31" s="29">
        <f>(J31-$L$5)/$L$4</f>
        <v>0</v>
      </c>
      <c r="O31" s="29">
        <f>AVERAGE(L31:N31)</f>
        <v>0</v>
      </c>
      <c r="P31" s="29">
        <f>STDEVP(L31:N31)</f>
        <v>0</v>
      </c>
    </row>
    <row r="32" spans="1:16" x14ac:dyDescent="0.2">
      <c r="A32" s="25">
        <f>A31+5</f>
        <v>55</v>
      </c>
      <c r="B32" s="26">
        <f>'[6]CPJ EthylAmino 80 AaeUPO_R3'!F167</f>
        <v>270326</v>
      </c>
      <c r="C32" s="26">
        <f>'[6]CPJ EthylAmino 80 AaeUPO_R3'!F168</f>
        <v>5115</v>
      </c>
      <c r="D32" s="26">
        <f>B32+C32</f>
        <v>275441</v>
      </c>
      <c r="E32" s="24">
        <f>'[6]CPJ EthylAmino 80 AaeUPO_R3'!F166</f>
        <v>336440</v>
      </c>
      <c r="G32" s="32">
        <f>G31+5</f>
        <v>5</v>
      </c>
      <c r="H32" s="29">
        <f>C3/E3</f>
        <v>0</v>
      </c>
      <c r="I32" s="29">
        <f>C22/E22</f>
        <v>0</v>
      </c>
      <c r="J32" s="29">
        <f>C41/E41</f>
        <v>0</v>
      </c>
      <c r="K32" s="32">
        <f>K31+5</f>
        <v>5</v>
      </c>
      <c r="L32" s="29">
        <f>(H32-$L$5)/$L$4</f>
        <v>0</v>
      </c>
      <c r="M32" s="29">
        <f>(I32-$L$5)/$L$4</f>
        <v>0</v>
      </c>
      <c r="N32" s="29">
        <f>(J32-$L$5)/$L$4</f>
        <v>0</v>
      </c>
      <c r="O32" s="29">
        <f>AVERAGE(L32:N32)</f>
        <v>0</v>
      </c>
      <c r="P32" s="29">
        <f>STDEVP(L32:N32)</f>
        <v>0</v>
      </c>
    </row>
    <row r="33" spans="1:19" x14ac:dyDescent="0.2">
      <c r="A33" s="25">
        <f>A32+5</f>
        <v>60</v>
      </c>
      <c r="B33" s="24">
        <f>'[6]CPJ EthylAmino 80 AaeUPO_R3'!F178</f>
        <v>289368</v>
      </c>
      <c r="C33" s="24">
        <f>'[6]CPJ EthylAmino 80 AaeUPO_R3'!F179</f>
        <v>4786</v>
      </c>
      <c r="D33" s="26">
        <f>B33+C33</f>
        <v>294154</v>
      </c>
      <c r="E33" s="24">
        <f>'[6]CPJ EthylAmino 80 AaeUPO_R3'!F177</f>
        <v>345486</v>
      </c>
      <c r="G33" s="32">
        <f>G32+5</f>
        <v>10</v>
      </c>
      <c r="H33" s="29">
        <f>C4/E4</f>
        <v>3.4138114126870101E-3</v>
      </c>
      <c r="I33" s="29">
        <f>C23/E23</f>
        <v>3.1935096612472885E-3</v>
      </c>
      <c r="J33" s="29">
        <f>C42/E42</f>
        <v>3.1935096612472885E-3</v>
      </c>
      <c r="K33" s="32">
        <f>K32+5</f>
        <v>10</v>
      </c>
      <c r="L33" s="29">
        <f>(H33-$L$5)/$L$4</f>
        <v>9.5705394244098956E-3</v>
      </c>
      <c r="M33" s="29">
        <f>(I33-$L$5)/$L$4</f>
        <v>8.9529286830594013E-3</v>
      </c>
      <c r="N33" s="29">
        <f>(J33-$L$5)/$L$4</f>
        <v>8.9529286830594013E-3</v>
      </c>
      <c r="O33" s="29">
        <f>AVERAGE(L33:N33)</f>
        <v>9.1587989301762322E-3</v>
      </c>
      <c r="P33" s="29">
        <f>STDEVP(L33:N33)</f>
        <v>2.9114449556172356E-4</v>
      </c>
    </row>
    <row r="34" spans="1:19" x14ac:dyDescent="0.2">
      <c r="A34" s="25">
        <f>A33+5</f>
        <v>65</v>
      </c>
      <c r="B34" s="24">
        <f>'[6]CPJ EthylAmino 80 AaeUPO_R3'!F189</f>
        <v>296094</v>
      </c>
      <c r="C34" s="24">
        <f>'[6]CPJ EthylAmino 80 AaeUPO_R3'!F190</f>
        <v>4983</v>
      </c>
      <c r="D34" s="26">
        <f>B34+C34</f>
        <v>301077</v>
      </c>
      <c r="E34" s="24">
        <f>'[6]CPJ EthylAmino 80 AaeUPO_R3'!F188</f>
        <v>344034</v>
      </c>
      <c r="G34" s="32">
        <f>G33+5</f>
        <v>15</v>
      </c>
      <c r="H34" s="29">
        <f>C5/E5</f>
        <v>4.5025982512368924E-3</v>
      </c>
      <c r="I34" s="29">
        <f>C24/E24</f>
        <v>4.7889562606699245E-3</v>
      </c>
      <c r="J34" s="29">
        <f>C43/E43</f>
        <v>4.7889562606699245E-3</v>
      </c>
      <c r="K34" s="32">
        <f>K33+5</f>
        <v>15</v>
      </c>
      <c r="L34" s="29">
        <f>(H34-$L$5)/$L$4</f>
        <v>1.2622927533604968E-2</v>
      </c>
      <c r="M34" s="29">
        <f>(I34-$L$5)/$L$4</f>
        <v>1.3425725429408255E-2</v>
      </c>
      <c r="N34" s="29">
        <f>(J34-$L$5)/$L$4</f>
        <v>1.3425725429408255E-2</v>
      </c>
      <c r="O34" s="29">
        <f>AVERAGE(L34:N34)</f>
        <v>1.3158126130807158E-2</v>
      </c>
      <c r="P34" s="29">
        <f>STDEVP(L34:N34)</f>
        <v>3.7844255736319693E-4</v>
      </c>
    </row>
    <row r="35" spans="1:19" x14ac:dyDescent="0.2">
      <c r="A35" s="25">
        <f>A34+5</f>
        <v>70</v>
      </c>
      <c r="B35" s="33">
        <f>'[6]CPJ EthylAmino 80 AaeUPO_R3'!F202</f>
        <v>299891</v>
      </c>
      <c r="C35" s="24">
        <f>'[6]CPJ EthylAmino 80 AaeUPO_R3'!F203</f>
        <v>5703</v>
      </c>
      <c r="D35" s="26">
        <f>B35+C35</f>
        <v>305594</v>
      </c>
      <c r="E35" s="24">
        <f>'[6]CPJ EthylAmino 80 AaeUPO_R3'!F201</f>
        <v>338816</v>
      </c>
      <c r="G35" s="32">
        <f>G34+5</f>
        <v>20</v>
      </c>
      <c r="H35" s="29">
        <f>C6/E6</f>
        <v>6.4465594519491987E-3</v>
      </c>
      <c r="I35" s="29">
        <f>C25/E25</f>
        <v>6.4846316283435007E-3</v>
      </c>
      <c r="J35" s="29">
        <f>C44/E44</f>
        <v>6.4846316283435007E-3</v>
      </c>
      <c r="K35" s="32">
        <f>K34+5</f>
        <v>20</v>
      </c>
      <c r="L35" s="29">
        <f>(H35-$L$5)/$L$4</f>
        <v>1.8072776708576391E-2</v>
      </c>
      <c r="M35" s="29">
        <f>(I35-$L$5)/$L$4</f>
        <v>1.817951115319176E-2</v>
      </c>
      <c r="N35" s="29">
        <f>(J35-$L$5)/$L$4</f>
        <v>1.817951115319176E-2</v>
      </c>
      <c r="O35" s="29">
        <f>AVERAGE(L35:N35)</f>
        <v>1.8143933004986637E-2</v>
      </c>
      <c r="P35" s="29">
        <f>STDEVP(L35:N35)</f>
        <v>5.0315099715805181E-5</v>
      </c>
    </row>
    <row r="36" spans="1:19" x14ac:dyDescent="0.2">
      <c r="A36" s="25">
        <f>A35+5</f>
        <v>75</v>
      </c>
      <c r="B36" s="24">
        <f>'[6]CPJ EthylAmino 80 AaeUPO_R3'!F214</f>
        <v>273489</v>
      </c>
      <c r="C36" s="24">
        <f>'[6]CPJ EthylAmino 80 AaeUPO_R3'!F215</f>
        <v>5292</v>
      </c>
      <c r="D36" s="26">
        <f>B36+C36</f>
        <v>278781</v>
      </c>
      <c r="E36" s="24">
        <f>'[6]CPJ EthylAmino 80 AaeUPO_R3'!F213</f>
        <v>343168</v>
      </c>
      <c r="G36" s="32">
        <f>G35+5</f>
        <v>25</v>
      </c>
      <c r="H36" s="29">
        <f>C7/E7</f>
        <v>8.3051979137796373E-3</v>
      </c>
      <c r="I36" s="29">
        <f>C26/E26</f>
        <v>8.5467815287996428E-3</v>
      </c>
      <c r="J36" s="29">
        <f>C45/E45</f>
        <v>8.5467815287996428E-3</v>
      </c>
      <c r="K36" s="32">
        <f>K35+5</f>
        <v>25</v>
      </c>
      <c r="L36" s="29">
        <f>(H36-$L$5)/$L$4</f>
        <v>2.328342560633484E-2</v>
      </c>
      <c r="M36" s="29">
        <f>(I36-$L$5)/$L$4</f>
        <v>2.3960699548078616E-2</v>
      </c>
      <c r="N36" s="29">
        <f>(J36-$L$5)/$L$4</f>
        <v>2.3960699548078616E-2</v>
      </c>
      <c r="O36" s="29">
        <f>AVERAGE(L36:N36)</f>
        <v>2.3734941567497354E-2</v>
      </c>
      <c r="P36" s="29">
        <f>STDEVP(L36:N36)</f>
        <v>3.1926999795197774E-4</v>
      </c>
    </row>
    <row r="37" spans="1:19" x14ac:dyDescent="0.2">
      <c r="A37" s="25">
        <f>A36+5</f>
        <v>80</v>
      </c>
      <c r="B37" s="24">
        <f>'[6]CPJ EthylAmino 80 AaeUPO_R3'!F226</f>
        <v>275452</v>
      </c>
      <c r="C37" s="24">
        <f>'[6]CPJ EthylAmino 80 AaeUPO_R3'!F227</f>
        <v>4539</v>
      </c>
      <c r="D37" s="26">
        <f>B37+C37</f>
        <v>279991</v>
      </c>
      <c r="E37" s="24">
        <f>'[6]CPJ EthylAmino 80 AaeUPO_R3'!F225</f>
        <v>335286</v>
      </c>
      <c r="G37" s="32">
        <f>G36+5</f>
        <v>30</v>
      </c>
      <c r="H37" s="29">
        <f>C8/E8</f>
        <v>9.9208203288043313E-3</v>
      </c>
      <c r="I37" s="29">
        <f>C27/E27</f>
        <v>8.8088595325706842E-3</v>
      </c>
      <c r="J37" s="29">
        <f>C46/E46</f>
        <v>8.8088595325706842E-3</v>
      </c>
      <c r="K37" s="32">
        <f>K36+5</f>
        <v>30</v>
      </c>
      <c r="L37" s="29">
        <f>(H37-$L$5)/$L$4</f>
        <v>2.7812784773771602E-2</v>
      </c>
      <c r="M37" s="29">
        <f>(I37-$L$5)/$L$4</f>
        <v>2.4695429023186666E-2</v>
      </c>
      <c r="N37" s="29">
        <f>(J37-$L$5)/$L$4</f>
        <v>2.4695429023186666E-2</v>
      </c>
      <c r="O37" s="29">
        <f>AVERAGE(L37:N37)</f>
        <v>2.573454760671498E-2</v>
      </c>
      <c r="P37" s="29">
        <f>STDEVP(L37:N37)</f>
        <v>1.4695355937396589E-3</v>
      </c>
    </row>
    <row r="38" spans="1:19" x14ac:dyDescent="0.2">
      <c r="G38" s="32">
        <f>G37+5</f>
        <v>35</v>
      </c>
      <c r="H38" s="29">
        <f>C9/E9</f>
        <v>1.2158596368365764E-2</v>
      </c>
      <c r="I38" s="29">
        <f>C28/E28</f>
        <v>1.1424194854435061E-2</v>
      </c>
      <c r="J38" s="29">
        <f>C47/E47</f>
        <v>1.1424194854435061E-2</v>
      </c>
      <c r="K38" s="32">
        <f>K37+5</f>
        <v>35</v>
      </c>
      <c r="L38" s="29">
        <f>(H38-$L$5)/$L$4</f>
        <v>3.4086336889166707E-2</v>
      </c>
      <c r="M38" s="29">
        <f>(I38-$L$5)/$L$4</f>
        <v>3.2027459642374717E-2</v>
      </c>
      <c r="N38" s="29">
        <f>(J38-$L$5)/$L$4</f>
        <v>3.2027459642374717E-2</v>
      </c>
      <c r="O38" s="29">
        <f>AVERAGE(L38:N38)</f>
        <v>3.2713752057972049E-2</v>
      </c>
      <c r="P38" s="29">
        <f>STDEVP(L38:N38)</f>
        <v>9.7056404189153683E-4</v>
      </c>
    </row>
    <row r="39" spans="1:19" x14ac:dyDescent="0.2">
      <c r="A39" s="34" t="s">
        <v>19</v>
      </c>
      <c r="B39" s="35" t="s">
        <v>24</v>
      </c>
      <c r="C39" s="35" t="s">
        <v>25</v>
      </c>
      <c r="D39" s="35" t="s">
        <v>26</v>
      </c>
      <c r="E39" s="35" t="s">
        <v>27</v>
      </c>
      <c r="G39" s="32">
        <f>G38+5</f>
        <v>40</v>
      </c>
      <c r="H39" s="29">
        <f>C10/E10</f>
        <v>1.2842055475688155E-2</v>
      </c>
      <c r="I39" s="29">
        <f>C29/E29</f>
        <v>1.2542762676821697E-2</v>
      </c>
      <c r="J39" s="29">
        <f>C48/E48</f>
        <v>1.2542762676821697E-2</v>
      </c>
      <c r="K39" s="32">
        <f>K38+5</f>
        <v>40</v>
      </c>
      <c r="L39" s="29">
        <f>(H39-$L$5)/$L$4</f>
        <v>3.6002398305826057E-2</v>
      </c>
      <c r="M39" s="29">
        <f>(I39-$L$5)/$L$4</f>
        <v>3.5163338034263233E-2</v>
      </c>
      <c r="N39" s="29">
        <f>(J39-$L$5)/$L$4</f>
        <v>3.5163338034263233E-2</v>
      </c>
      <c r="O39" s="29">
        <f>AVERAGE(L39:N39)</f>
        <v>3.5443024791450846E-2</v>
      </c>
      <c r="P39" s="29">
        <f>STDEVP(L39:N39)</f>
        <v>3.9553680523086564E-4</v>
      </c>
    </row>
    <row r="40" spans="1:19" x14ac:dyDescent="0.2">
      <c r="A40" s="35">
        <v>0</v>
      </c>
      <c r="B40" s="36">
        <v>0</v>
      </c>
      <c r="C40" s="36">
        <v>0</v>
      </c>
      <c r="D40" s="36">
        <f>B40+C40</f>
        <v>0</v>
      </c>
      <c r="E40" s="34">
        <f>'[6]CPJ EthylAmino 80 AaeUPO_R3'!F7</f>
        <v>344518</v>
      </c>
      <c r="G40" s="32">
        <f>G39+5</f>
        <v>45</v>
      </c>
      <c r="H40" s="29">
        <f>C11/E11</f>
        <v>1.4524214208296384E-2</v>
      </c>
      <c r="I40" s="29">
        <f>C30/E30</f>
        <v>1.3418976799349454E-2</v>
      </c>
      <c r="J40" s="29">
        <f>C49/E49</f>
        <v>1.3418976799349454E-2</v>
      </c>
      <c r="K40" s="32">
        <f>K39+5</f>
        <v>45</v>
      </c>
      <c r="L40" s="29">
        <f>(H40-$L$5)/$L$4</f>
        <v>4.0718290463404493E-2</v>
      </c>
      <c r="M40" s="29">
        <f>(I40-$L$5)/$L$4</f>
        <v>3.7619783569805026E-2</v>
      </c>
      <c r="N40" s="29">
        <f>(J40-$L$5)/$L$4</f>
        <v>3.7619783569805026E-2</v>
      </c>
      <c r="O40" s="29">
        <f>AVERAGE(L40:N40)</f>
        <v>3.8652619201004851E-2</v>
      </c>
      <c r="P40" s="29">
        <f>STDEVP(L40:N40)</f>
        <v>1.4606501573449645E-3</v>
      </c>
    </row>
    <row r="41" spans="1:19" x14ac:dyDescent="0.2">
      <c r="A41" s="35">
        <f>A40+5</f>
        <v>5</v>
      </c>
      <c r="B41" s="34">
        <f>'[6]CPJ EthylAmino 80 AaeUPO_R3'!F26</f>
        <v>21125</v>
      </c>
      <c r="C41" s="34">
        <v>0</v>
      </c>
      <c r="D41" s="36">
        <f>B41+C41</f>
        <v>21125</v>
      </c>
      <c r="E41" s="34">
        <f>'[6]CPJ EthylAmino 80 AaeUPO_R3'!F25</f>
        <v>338594</v>
      </c>
      <c r="G41" s="32">
        <f>G40+5</f>
        <v>50</v>
      </c>
      <c r="H41" s="29">
        <f>C12/E12</f>
        <v>1.2556999508544484E-2</v>
      </c>
      <c r="I41" s="29">
        <f>C31/E31</f>
        <v>1.4584010280819772E-2</v>
      </c>
      <c r="J41" s="29">
        <f>C50/E50</f>
        <v>1.4584010280819772E-2</v>
      </c>
      <c r="K41" s="32">
        <f>K40+5</f>
        <v>50</v>
      </c>
      <c r="L41" s="29">
        <f>(H41-$L$5)/$L$4</f>
        <v>3.5203250654736423E-2</v>
      </c>
      <c r="M41" s="29">
        <f>(I41-$L$5)/$L$4</f>
        <v>4.0885927336192236E-2</v>
      </c>
      <c r="N41" s="29">
        <f>(J41-$L$5)/$L$4</f>
        <v>4.0885927336192236E-2</v>
      </c>
      <c r="O41" s="29">
        <f>AVERAGE(L41:N41)</f>
        <v>3.8991701775706961E-2</v>
      </c>
      <c r="P41" s="29">
        <f>STDEVP(L41:N41)</f>
        <v>2.6788394778320479E-3</v>
      </c>
    </row>
    <row r="42" spans="1:19" x14ac:dyDescent="0.2">
      <c r="A42" s="35">
        <f>A41+5</f>
        <v>10</v>
      </c>
      <c r="B42" s="34">
        <f>'[6]CPJ EthylAmino 80 AaeUPO_R3'!F39</f>
        <v>54627</v>
      </c>
      <c r="C42" s="34">
        <f>'[6]CPJ EthylAmino 80 AaeUPO_R3'!F40</f>
        <v>1088</v>
      </c>
      <c r="D42" s="36">
        <f>B42+C42</f>
        <v>55715</v>
      </c>
      <c r="E42" s="34">
        <f>'[6]CPJ EthylAmino 80 AaeUPO_R3'!F38</f>
        <v>340691</v>
      </c>
      <c r="G42" s="32">
        <f>G41+5</f>
        <v>55</v>
      </c>
      <c r="H42" s="29">
        <f>C13/E13</f>
        <v>1.3231665598598199E-2</v>
      </c>
      <c r="I42" s="29">
        <f>C32/E32</f>
        <v>1.520330519557722E-2</v>
      </c>
      <c r="J42" s="29">
        <f>C51/E51</f>
        <v>1.520330519557722E-2</v>
      </c>
      <c r="K42" s="32">
        <f>K41+5</f>
        <v>55</v>
      </c>
      <c r="L42" s="29">
        <f>(H42-$L$5)/$L$4</f>
        <v>3.7094661055784128E-2</v>
      </c>
      <c r="M42" s="29">
        <f>(I42-$L$5)/$L$4</f>
        <v>4.2622105959005382E-2</v>
      </c>
      <c r="N42" s="29">
        <f>(J42-$L$5)/$L$4</f>
        <v>4.2622105959005382E-2</v>
      </c>
      <c r="O42" s="29">
        <f>AVERAGE(L42:N42)</f>
        <v>4.07796243245983E-2</v>
      </c>
      <c r="P42" s="29">
        <f>STDEVP(L42:N42)</f>
        <v>2.6056625158018456E-3</v>
      </c>
    </row>
    <row r="43" spans="1:19" x14ac:dyDescent="0.2">
      <c r="A43" s="35">
        <f>A42+5</f>
        <v>15</v>
      </c>
      <c r="B43" s="34">
        <f>'[6]CPJ EthylAmino 80 AaeUPO_R3'!F50</f>
        <v>85133</v>
      </c>
      <c r="C43" s="34">
        <f>'[6]CPJ EthylAmino 80 AaeUPO_R3'!F51</f>
        <v>1627</v>
      </c>
      <c r="D43" s="36">
        <f>B43+C43</f>
        <v>86760</v>
      </c>
      <c r="E43" s="34" cm="1">
        <f t="array" ref="E43:F43">'[6]CPJ EthylAmino 80 AaeUPO_R3'!F49:G49</f>
        <v>339740</v>
      </c>
      <c r="F43">
        <v>72371</v>
      </c>
      <c r="G43" s="32">
        <f>G42+5</f>
        <v>60</v>
      </c>
      <c r="H43" s="29">
        <f>C14/E14</f>
        <v>1.4486248897280733E-2</v>
      </c>
      <c r="I43" s="29">
        <f>C33/E33</f>
        <v>1.3852949178837927E-2</v>
      </c>
      <c r="J43" s="29">
        <f>C52/E52</f>
        <v>1.3852949178837927E-2</v>
      </c>
      <c r="K43" s="32">
        <f>K42+5</f>
        <v>60</v>
      </c>
      <c r="L43" s="29">
        <f>(H43-$L$5)/$L$4</f>
        <v>4.0611855613346598E-2</v>
      </c>
      <c r="M43" s="29">
        <f>(I43-$L$5)/$L$4</f>
        <v>3.8836414855166597E-2</v>
      </c>
      <c r="N43" s="29">
        <f>(J43-$L$5)/$L$4</f>
        <v>3.8836414855166597E-2</v>
      </c>
      <c r="O43" s="29">
        <f>AVERAGE(L43:N43)</f>
        <v>3.9428228441226593E-2</v>
      </c>
      <c r="P43" s="29">
        <f>STDEVP(L43:N43)</f>
        <v>8.3695079980270945E-4</v>
      </c>
      <c r="R43" t="s">
        <v>33</v>
      </c>
      <c r="S43" t="s">
        <v>32</v>
      </c>
    </row>
    <row r="44" spans="1:19" x14ac:dyDescent="0.2">
      <c r="A44" s="35">
        <f>A43+5</f>
        <v>20</v>
      </c>
      <c r="B44" s="34">
        <f>'[6]CPJ EthylAmino 80 AaeUPO_R3'!F63</f>
        <v>115670</v>
      </c>
      <c r="C44" s="34">
        <f>'[6]CPJ EthylAmino 80 AaeUPO_R3'!F64</f>
        <v>2211</v>
      </c>
      <c r="D44" s="36">
        <f>B44+C44</f>
        <v>117881</v>
      </c>
      <c r="E44" s="34">
        <f>'[6]CPJ EthylAmino 80 AaeUPO_R3'!F62</f>
        <v>340960</v>
      </c>
      <c r="G44" s="32">
        <f>G43+5</f>
        <v>65</v>
      </c>
      <c r="H44" s="29">
        <f>C15/E15</f>
        <v>1.5373924859865037E-2</v>
      </c>
      <c r="I44" s="29">
        <f>C34/E34</f>
        <v>1.448403355482307E-2</v>
      </c>
      <c r="J44" s="29">
        <f>C53/E53</f>
        <v>1.448403355482307E-2</v>
      </c>
      <c r="K44" s="32">
        <f>K43+5</f>
        <v>65</v>
      </c>
      <c r="L44" s="29">
        <f>(H44-$L$5)/$L$4</f>
        <v>4.3100434145963096E-2</v>
      </c>
      <c r="M44" s="29">
        <f>(I44-$L$5)/$L$4</f>
        <v>4.0605644953246617E-2</v>
      </c>
      <c r="N44" s="29">
        <f>(J44-$L$5)/$L$4</f>
        <v>4.0605644953246617E-2</v>
      </c>
      <c r="O44" s="29">
        <f>AVERAGE(L44:N44)</f>
        <v>4.1437241350818776E-2</v>
      </c>
      <c r="P44" s="29">
        <f>STDEVP(L44:N44)</f>
        <v>1.1760549038671564E-3</v>
      </c>
      <c r="R44">
        <f>((O24)/(1000/5))*1000</f>
        <v>12.265853265576553</v>
      </c>
      <c r="S44">
        <f>'80 min EA403M'!R44/'Beadloading EA403M'!L18</f>
        <v>34097.387667352043</v>
      </c>
    </row>
    <row r="45" spans="1:19" x14ac:dyDescent="0.2">
      <c r="A45" s="35">
        <f>A44+5</f>
        <v>25</v>
      </c>
      <c r="B45" s="34">
        <f>'[6]CPJ EthylAmino 80 AaeUPO_R3'!F78</f>
        <v>144123</v>
      </c>
      <c r="C45" s="34">
        <f>'[6]CPJ EthylAmino 80 AaeUPO_R3'!F79</f>
        <v>2896</v>
      </c>
      <c r="D45" s="36">
        <f>B45+C45</f>
        <v>147019</v>
      </c>
      <c r="E45" s="34">
        <f>'[6]CPJ EthylAmino 80 AaeUPO_R3'!F77</f>
        <v>338841</v>
      </c>
      <c r="G45" s="32">
        <f>G44+5</f>
        <v>70</v>
      </c>
      <c r="H45" s="29">
        <f>C16/E16</f>
        <v>1.4815338160170301E-2</v>
      </c>
      <c r="I45" s="29">
        <f>C35/E35</f>
        <v>1.6832144880997355E-2</v>
      </c>
      <c r="J45" s="29">
        <f>C54/E54</f>
        <v>1.6832144880997355E-2</v>
      </c>
      <c r="K45" s="32">
        <f>K44+5</f>
        <v>70</v>
      </c>
      <c r="L45" s="29">
        <f>(H45-$L$5)/$L$4</f>
        <v>4.1534449565938603E-2</v>
      </c>
      <c r="M45" s="29">
        <f>(I45-$L$5)/$L$4</f>
        <v>4.7188519430886894E-2</v>
      </c>
      <c r="N45" s="29">
        <f>(J45-$L$5)/$L$4</f>
        <v>4.7188519430886894E-2</v>
      </c>
      <c r="O45" s="29">
        <f>AVERAGE(L45:N45)</f>
        <v>4.5303829475904132E-2</v>
      </c>
      <c r="P45" s="29">
        <f>STDEVP(L45:N45)</f>
        <v>2.6653540952049624E-3</v>
      </c>
    </row>
    <row r="46" spans="1:19" x14ac:dyDescent="0.2">
      <c r="A46" s="35">
        <f>A45+5</f>
        <v>30</v>
      </c>
      <c r="B46" s="34">
        <f>'[6]CPJ EthylAmino 80 AaeUPO_R3'!F97</f>
        <v>174450</v>
      </c>
      <c r="C46" s="34">
        <f>'[6]CPJ EthylAmino 80 AaeUPO_R3'!F98</f>
        <v>2990</v>
      </c>
      <c r="D46" s="36">
        <f>B46+C46</f>
        <v>177440</v>
      </c>
      <c r="E46" s="34">
        <f>'[6]CPJ EthylAmino 80 AaeUPO_R3'!F96</f>
        <v>339431</v>
      </c>
      <c r="G46" s="32">
        <f>G45+5</f>
        <v>75</v>
      </c>
      <c r="H46" s="29">
        <f>C17/E17</f>
        <v>1.4873748252745244E-2</v>
      </c>
      <c r="I46" s="29">
        <f>C36/E36</f>
        <v>1.5421018276762403E-2</v>
      </c>
      <c r="J46" s="29">
        <f>C55/E55</f>
        <v>1.5421018276762403E-2</v>
      </c>
      <c r="K46" s="32">
        <f>K45+5</f>
        <v>75</v>
      </c>
      <c r="L46" s="29">
        <f>(H46-$L$5)/$L$4</f>
        <v>4.169820087677388E-2</v>
      </c>
      <c r="M46" s="29">
        <f>(I46-$L$5)/$L$4</f>
        <v>4.3232459424621256E-2</v>
      </c>
      <c r="N46" s="29">
        <f>(J46-$L$5)/$L$4</f>
        <v>4.3232459424621256E-2</v>
      </c>
      <c r="O46" s="29">
        <f>AVERAGE(L46:N46)</f>
        <v>4.2721039908672133E-2</v>
      </c>
      <c r="P46" s="29">
        <f>STDEVP(L46:N46)</f>
        <v>7.232564155175361E-4</v>
      </c>
      <c r="Q46" s="37"/>
    </row>
    <row r="47" spans="1:19" x14ac:dyDescent="0.2">
      <c r="A47" s="35">
        <f>A46+5</f>
        <v>35</v>
      </c>
      <c r="B47" s="34">
        <f>'[6]CPJ EthylAmino 80 AaeUPO_R3'!F119</f>
        <v>200345</v>
      </c>
      <c r="C47" s="34">
        <f>'[6]CPJ EthylAmino 80 AaeUPO_R3'!F120</f>
        <v>3908</v>
      </c>
      <c r="D47" s="36">
        <f>B47+C47</f>
        <v>204253</v>
      </c>
      <c r="E47" s="34">
        <f>'[6]CPJ EthylAmino 80 AaeUPO_R3'!F118</f>
        <v>342081</v>
      </c>
      <c r="G47" s="32">
        <f>G46+5</f>
        <v>80</v>
      </c>
      <c r="H47" s="29">
        <f>C18/E18</f>
        <v>1.6864752267173669E-2</v>
      </c>
      <c r="I47" s="29">
        <f>C37/E37</f>
        <v>1.3537696175802151E-2</v>
      </c>
      <c r="J47" s="29">
        <f>C56/E56</f>
        <v>1.3537696175802151E-2</v>
      </c>
      <c r="K47" s="32">
        <f>K46+5</f>
        <v>80</v>
      </c>
      <c r="L47" s="29">
        <f>(H47-$L$5)/$L$4</f>
        <v>4.7279933465583596E-2</v>
      </c>
      <c r="M47" s="29">
        <f>(I47-$L$5)/$L$4</f>
        <v>3.7952610529302357E-2</v>
      </c>
      <c r="N47" s="29">
        <f>(J47-$L$5)/$L$4</f>
        <v>3.7952610529302357E-2</v>
      </c>
      <c r="O47" s="29">
        <f>AVERAGE(L47:N47)</f>
        <v>4.1061718174729429E-2</v>
      </c>
      <c r="P47" s="29">
        <f>STDEVP(L47:N47)</f>
        <v>4.3969421990408559E-3</v>
      </c>
      <c r="Q47" s="37"/>
    </row>
    <row r="48" spans="1:19" x14ac:dyDescent="0.2">
      <c r="A48" s="35">
        <f>A47+5</f>
        <v>40</v>
      </c>
      <c r="B48" s="34">
        <f>'[6]CPJ EthylAmino 80 AaeUPO_R3'!F131</f>
        <v>219576</v>
      </c>
      <c r="C48" s="34">
        <f>'[6]CPJ EthylAmino 80 AaeUPO_R3'!F132</f>
        <v>4374</v>
      </c>
      <c r="D48" s="36">
        <f>B48+C48</f>
        <v>223950</v>
      </c>
      <c r="E48" s="34">
        <f>'[6]CPJ EthylAmino 80 AaeUPO_R3'!F130</f>
        <v>348727</v>
      </c>
      <c r="M48" s="12"/>
      <c r="N48" s="38"/>
      <c r="O48" s="39"/>
      <c r="P48" s="39"/>
      <c r="Q48" s="37"/>
      <c r="R48" s="37"/>
    </row>
    <row r="49" spans="1:25" x14ac:dyDescent="0.2">
      <c r="A49" s="35">
        <f>A48+5</f>
        <v>45</v>
      </c>
      <c r="B49" s="34">
        <f>'[6]CPJ EthylAmino 80 AaeUPO_R3'!F143</f>
        <v>235435</v>
      </c>
      <c r="C49" s="34">
        <f>'[6]CPJ EthylAmino 80 AaeUPO_R3'!F144</f>
        <v>4571</v>
      </c>
      <c r="D49" s="36">
        <f>B49+C49</f>
        <v>240006</v>
      </c>
      <c r="E49" s="34">
        <f>'[6]CPJ EthylAmino 80 AaeUPO_R3'!F142</f>
        <v>340637</v>
      </c>
      <c r="M49" s="12"/>
      <c r="N49" s="38"/>
      <c r="O49" s="39"/>
      <c r="P49" s="39"/>
      <c r="Q49" s="37"/>
      <c r="R49" s="37"/>
    </row>
    <row r="50" spans="1:25" x14ac:dyDescent="0.2">
      <c r="A50" s="35">
        <f>A49+5</f>
        <v>50</v>
      </c>
      <c r="B50" s="40">
        <f>'[6]CPJ EthylAmino 80 AaeUPO_R3'!F155</f>
        <v>252828</v>
      </c>
      <c r="C50" s="40">
        <f>'[6]CPJ EthylAmino 80 AaeUPO_R3'!F156</f>
        <v>4982</v>
      </c>
      <c r="D50" s="40">
        <f>B50+C50</f>
        <v>257810</v>
      </c>
      <c r="E50" s="41">
        <f>'[6]CPJ EthylAmino 80 AaeUPO_R3'!F154</f>
        <v>341607</v>
      </c>
      <c r="M50" s="12"/>
      <c r="N50" s="38"/>
      <c r="O50" s="39"/>
      <c r="P50" s="39"/>
    </row>
    <row r="51" spans="1:25" x14ac:dyDescent="0.2">
      <c r="A51" s="35">
        <f>A50+5</f>
        <v>55</v>
      </c>
      <c r="B51" s="36">
        <f>'[6]CPJ EthylAmino 80 AaeUPO_R3'!F167</f>
        <v>270326</v>
      </c>
      <c r="C51" s="36">
        <f>'[6]CPJ EthylAmino 80 AaeUPO_R3'!F168</f>
        <v>5115</v>
      </c>
      <c r="D51" s="36">
        <f>B51+C51</f>
        <v>275441</v>
      </c>
      <c r="E51" s="34">
        <f>'[6]CPJ EthylAmino 80 AaeUPO_R3'!F166</f>
        <v>336440</v>
      </c>
      <c r="M51" s="12"/>
      <c r="N51" s="38"/>
      <c r="O51" s="39"/>
      <c r="P51" s="39"/>
    </row>
    <row r="52" spans="1:25" x14ac:dyDescent="0.2">
      <c r="A52" s="35">
        <f>A51+5</f>
        <v>60</v>
      </c>
      <c r="B52" s="34">
        <f>'[6]CPJ EthylAmino 80 AaeUPO_R3'!F178</f>
        <v>289368</v>
      </c>
      <c r="C52" s="34">
        <f>'[6]CPJ EthylAmino 80 AaeUPO_R3'!F179</f>
        <v>4786</v>
      </c>
      <c r="D52" s="36">
        <f>B52+C52</f>
        <v>294154</v>
      </c>
      <c r="E52" s="34">
        <f>'[6]CPJ EthylAmino 80 AaeUPO_R3'!F177</f>
        <v>345486</v>
      </c>
      <c r="M52" s="12"/>
      <c r="N52" s="38"/>
      <c r="O52" s="39"/>
      <c r="P52" s="39"/>
    </row>
    <row r="53" spans="1:25" x14ac:dyDescent="0.2">
      <c r="A53" s="35">
        <f>A52+5</f>
        <v>65</v>
      </c>
      <c r="B53" s="34">
        <f>'[6]CPJ EthylAmino 80 AaeUPO_R3'!F189</f>
        <v>296094</v>
      </c>
      <c r="C53" s="34">
        <f>'[6]CPJ EthylAmino 80 AaeUPO_R3'!F190</f>
        <v>4983</v>
      </c>
      <c r="D53" s="36">
        <f>B53+C53</f>
        <v>301077</v>
      </c>
      <c r="E53" s="34">
        <f>'[6]CPJ EthylAmino 80 AaeUPO_R3'!F188</f>
        <v>344034</v>
      </c>
      <c r="M53" s="12"/>
      <c r="N53" s="38"/>
      <c r="O53" s="39"/>
      <c r="P53" s="39"/>
    </row>
    <row r="54" spans="1:25" x14ac:dyDescent="0.2">
      <c r="A54" s="35">
        <f>A53+5</f>
        <v>70</v>
      </c>
      <c r="B54" s="42">
        <f>'[6]CPJ EthylAmino 80 AaeUPO_R3'!F202</f>
        <v>299891</v>
      </c>
      <c r="C54" s="34">
        <f>'[6]CPJ EthylAmino 80 AaeUPO_R3'!F203</f>
        <v>5703</v>
      </c>
      <c r="D54" s="36">
        <f>B54+C54</f>
        <v>305594</v>
      </c>
      <c r="E54" s="34">
        <f>'[6]CPJ EthylAmino 80 AaeUPO_R3'!F201</f>
        <v>338816</v>
      </c>
      <c r="M54" s="12"/>
      <c r="N54" s="38"/>
      <c r="O54" s="39"/>
      <c r="P54" s="39"/>
    </row>
    <row r="55" spans="1:25" x14ac:dyDescent="0.2">
      <c r="A55" s="35">
        <f>A54+5</f>
        <v>75</v>
      </c>
      <c r="B55" s="34">
        <f>'[6]CPJ EthylAmino 80 AaeUPO_R3'!F214</f>
        <v>273489</v>
      </c>
      <c r="C55" s="34">
        <f>'[6]CPJ EthylAmino 80 AaeUPO_R3'!F215</f>
        <v>5292</v>
      </c>
      <c r="D55" s="36">
        <f>B55+C55</f>
        <v>278781</v>
      </c>
      <c r="E55" s="34">
        <f>'[6]CPJ EthylAmino 80 AaeUPO_R3'!F213</f>
        <v>343168</v>
      </c>
    </row>
    <row r="56" spans="1:25" x14ac:dyDescent="0.2">
      <c r="A56" s="35">
        <f>A55+5</f>
        <v>80</v>
      </c>
      <c r="B56" s="34">
        <f>'[6]CPJ EthylAmino 80 AaeUPO_R3'!F226</f>
        <v>275452</v>
      </c>
      <c r="C56" s="34">
        <f>'[6]CPJ EthylAmino 80 AaeUPO_R3'!F227</f>
        <v>4539</v>
      </c>
      <c r="D56" s="36">
        <f>B56+C56</f>
        <v>279991</v>
      </c>
      <c r="E56" s="34">
        <f>'[6]CPJ EthylAmino 80 AaeUPO_R3'!F225</f>
        <v>335286</v>
      </c>
    </row>
    <row r="59" spans="1:25" ht="15.75" customHeight="1" x14ac:dyDescent="0.2">
      <c r="W59" s="46"/>
      <c r="Y59" s="46"/>
    </row>
    <row r="60" spans="1:25" x14ac:dyDescent="0.2">
      <c r="W60" s="46"/>
      <c r="Y60" s="46"/>
    </row>
    <row r="68" spans="25:26" x14ac:dyDescent="0.2">
      <c r="Y68" s="46"/>
      <c r="Z68" s="46"/>
    </row>
    <row r="69" spans="25:26" x14ac:dyDescent="0.2">
      <c r="Y69" s="46"/>
      <c r="Z69" s="46"/>
    </row>
  </sheetData>
  <mergeCells count="4">
    <mergeCell ref="W59:W60"/>
    <mergeCell ref="Y59:Y60"/>
    <mergeCell ref="Y68:Y69"/>
    <mergeCell ref="Z68:Z69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Beadloading HA403M</vt:lpstr>
      <vt:lpstr>80 min HA403M</vt:lpstr>
      <vt:lpstr>Beadloading EA403M</vt:lpstr>
      <vt:lpstr>80 min EA403M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Dirks, Tim</cp:lastModifiedBy>
  <dcterms:created xsi:type="dcterms:W3CDTF">2022-10-07T06:22:52Z</dcterms:created>
  <dcterms:modified xsi:type="dcterms:W3CDTF">2025-01-09T11:06:44Z</dcterms:modified>
</cp:coreProperties>
</file>