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7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mikroben-server/Bandow Lab Users/Tim Dirks/PostDoc/Manuskripte/Optimization CPJ/Excel Sheets/"/>
    </mc:Choice>
  </mc:AlternateContent>
  <xr:revisionPtr revIDLastSave="0" documentId="8_{8D5548A5-1919-CA43-BDB4-F717705A7345}" xr6:coauthVersionLast="47" xr6:coauthVersionMax="47" xr10:uidLastSave="{00000000-0000-0000-0000-000000000000}"/>
  <bookViews>
    <workbookView xWindow="2600" yWindow="2540" windowWidth="29420" windowHeight="16100" xr2:uid="{00000000-000D-0000-FFFF-FFFF00000000}"/>
  </bookViews>
  <sheets>
    <sheet name="Plate 1 - Sheet1" sheetId="1" r:id="rId1"/>
  </sheets>
  <externalReferences>
    <externalReference r:id="rId2"/>
  </externalReferences>
  <definedNames>
    <definedName name="MethodPointer1">171639424</definedName>
    <definedName name="MethodPointer2">379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7" i="1" l="1"/>
  <c r="E47" i="1"/>
  <c r="F47" i="1"/>
  <c r="G47" i="1"/>
  <c r="H47" i="1"/>
  <c r="C47" i="1"/>
  <c r="J45" i="1"/>
  <c r="J46" i="1"/>
  <c r="I45" i="1"/>
  <c r="I46" i="1"/>
  <c r="F46" i="1"/>
  <c r="G46" i="1"/>
  <c r="H46" i="1"/>
  <c r="G45" i="1"/>
  <c r="H45" i="1"/>
  <c r="F45" i="1"/>
  <c r="J40" i="1"/>
  <c r="I40" i="1"/>
  <c r="G40" i="1"/>
  <c r="H40" i="1"/>
  <c r="F40" i="1"/>
  <c r="D46" i="1"/>
  <c r="E46" i="1"/>
  <c r="C46" i="1"/>
  <c r="D45" i="1"/>
  <c r="E45" i="1"/>
  <c r="C45" i="1"/>
  <c r="D40" i="1"/>
  <c r="E40" i="1"/>
  <c r="C40" i="1"/>
  <c r="O42" i="1" l="1"/>
  <c r="O43" i="1"/>
  <c r="O44" i="1"/>
  <c r="O45" i="1"/>
  <c r="O48" i="1"/>
  <c r="N42" i="1"/>
  <c r="N43" i="1"/>
  <c r="N44" i="1"/>
  <c r="N45" i="1"/>
  <c r="N48" i="1"/>
  <c r="N47" i="1"/>
  <c r="O47" i="1"/>
  <c r="O46" i="1"/>
  <c r="N46" i="1"/>
  <c r="O41" i="1"/>
  <c r="N41" i="1"/>
  <c r="F41" i="1"/>
  <c r="G35" i="1"/>
  <c r="J47" i="1"/>
  <c r="I47" i="1"/>
  <c r="J42" i="1"/>
  <c r="J43" i="1"/>
  <c r="J44" i="1"/>
  <c r="J41" i="1"/>
  <c r="I42" i="1"/>
  <c r="I43" i="1"/>
  <c r="I44" i="1"/>
  <c r="I41" i="1"/>
  <c r="F42" i="1"/>
  <c r="G42" i="1"/>
  <c r="H42" i="1"/>
  <c r="F43" i="1"/>
  <c r="G43" i="1"/>
  <c r="H43" i="1"/>
  <c r="F44" i="1"/>
  <c r="G44" i="1"/>
  <c r="H44" i="1"/>
  <c r="G41" i="1"/>
  <c r="H41" i="1"/>
  <c r="F35" i="1"/>
  <c r="N36" i="1"/>
  <c r="O36" i="1"/>
  <c r="N37" i="1"/>
  <c r="O37" i="1"/>
  <c r="N38" i="1"/>
  <c r="O38" i="1"/>
  <c r="N39" i="1"/>
  <c r="O39" i="1"/>
  <c r="O35" i="1"/>
  <c r="N35" i="1"/>
  <c r="I34" i="1"/>
  <c r="J36" i="1"/>
  <c r="J37" i="1"/>
  <c r="J38" i="1"/>
  <c r="J35" i="1"/>
  <c r="I36" i="1"/>
  <c r="I37" i="1"/>
  <c r="I38" i="1"/>
  <c r="I35" i="1"/>
  <c r="F37" i="1"/>
  <c r="G37" i="1"/>
  <c r="H37" i="1"/>
  <c r="F38" i="1"/>
  <c r="G38" i="1"/>
  <c r="H38" i="1"/>
  <c r="G36" i="1"/>
  <c r="H36" i="1"/>
  <c r="F36" i="1"/>
  <c r="H35" i="1"/>
  <c r="D44" i="1"/>
  <c r="E44" i="1"/>
  <c r="C44" i="1"/>
  <c r="D43" i="1"/>
  <c r="E43" i="1"/>
  <c r="C43" i="1"/>
  <c r="D42" i="1"/>
  <c r="E42" i="1"/>
  <c r="C42" i="1"/>
  <c r="D41" i="1"/>
  <c r="E41" i="1"/>
  <c r="C41" i="1"/>
  <c r="D38" i="1"/>
  <c r="E38" i="1"/>
  <c r="C38" i="1"/>
  <c r="D37" i="1"/>
  <c r="E37" i="1"/>
  <c r="C37" i="1"/>
  <c r="D36" i="1"/>
  <c r="E36" i="1"/>
  <c r="C36" i="1"/>
  <c r="D35" i="1"/>
  <c r="E35" i="1"/>
  <c r="C35" i="1"/>
</calcChain>
</file>

<file path=xl/sharedStrings.xml><?xml version="1.0" encoding="utf-8"?>
<sst xmlns="http://schemas.openxmlformats.org/spreadsheetml/2006/main" count="55" uniqueCount="48">
  <si>
    <t>Software Version</t>
  </si>
  <si>
    <t>3.08.01</t>
  </si>
  <si>
    <t>Experiment File Path:</t>
  </si>
  <si>
    <t>Protocol File Path:</t>
  </si>
  <si>
    <t>Plate Number</t>
  </si>
  <si>
    <t>Plate 1</t>
  </si>
  <si>
    <t>Date</t>
  </si>
  <si>
    <t>Time</t>
  </si>
  <si>
    <t>Reader Type:</t>
  </si>
  <si>
    <t>Epoch</t>
  </si>
  <si>
    <t>Reader Serial Number:</t>
  </si>
  <si>
    <t>191204C</t>
  </si>
  <si>
    <t>Reading Type</t>
  </si>
  <si>
    <t>Reader</t>
  </si>
  <si>
    <t>Procedure Details</t>
  </si>
  <si>
    <t>Plate Type</t>
  </si>
  <si>
    <t>96 WELL PLATE</t>
  </si>
  <si>
    <t>Eject plate on completion</t>
  </si>
  <si>
    <t>Read</t>
  </si>
  <si>
    <t>Absorbance Endpoint</t>
  </si>
  <si>
    <t>A1..C12</t>
  </si>
  <si>
    <t>Wavelengths:  455</t>
  </si>
  <si>
    <t>Read Speed: Normal,  Delay: 100 msec,  Measurements/Data Point: 8</t>
  </si>
  <si>
    <t>Results</t>
  </si>
  <si>
    <t>Actual Temperature:</t>
  </si>
  <si>
    <t>A</t>
  </si>
  <si>
    <t>B</t>
  </si>
  <si>
    <t>C</t>
  </si>
  <si>
    <t>D</t>
  </si>
  <si>
    <t>E</t>
  </si>
  <si>
    <t>F</t>
  </si>
  <si>
    <t>G</t>
  </si>
  <si>
    <t>H</t>
  </si>
  <si>
    <t>5 µl + 195 µl</t>
  </si>
  <si>
    <t>2.5 µl + 197,5 µl</t>
  </si>
  <si>
    <t>10 µl + 190 µl</t>
  </si>
  <si>
    <t>10 min</t>
  </si>
  <si>
    <t>20 min</t>
  </si>
  <si>
    <t>30 min</t>
  </si>
  <si>
    <t>40 min</t>
  </si>
  <si>
    <t>time [min]</t>
  </si>
  <si>
    <t>absorption [au]</t>
  </si>
  <si>
    <t>H2O2 [mM]</t>
  </si>
  <si>
    <t>Mean</t>
  </si>
  <si>
    <t>STABWN</t>
  </si>
  <si>
    <t>water vapor [%]</t>
  </si>
  <si>
    <t>water concentration [ppm]</t>
  </si>
  <si>
    <t>*2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</si>
</sst>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6" formatCode="0.000"/>
  </numFmts>
  <fonts count="7" x14ac:knownFonts="1">
    <font>
      <sz val="10"/>
      <name val="Arial"/>
    </font>
    <font>
      <sz val="10"/>
      <name val="Arial"/>
      <family val="2"/>
    </font>
    <font>
      <b/>
      <u/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27413E"/>
      <name val="Arial"/>
      <family val="2"/>
    </font>
    <font>
      <sz val="7"/>
      <color rgb="FF000000"/>
      <name val="Arial"/>
      <family val="2"/>
    </font>
    <font>
      <b/>
      <sz val="1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99CCFF"/>
        <bgColor indexed="64"/>
      </patternFill>
    </fill>
    <fill>
      <patternFill patternType="solid">
        <fgColor rgb="FF7EB2DB"/>
        <bgColor indexed="64"/>
      </patternFill>
    </fill>
    <fill>
      <patternFill patternType="solid">
        <fgColor rgb="FF8DBCE0"/>
        <bgColor indexed="64"/>
      </patternFill>
    </fill>
    <fill>
      <patternFill patternType="solid">
        <fgColor rgb="FF9CC5E5"/>
        <bgColor indexed="64"/>
      </patternFill>
    </fill>
    <fill>
      <patternFill patternType="solid">
        <fgColor rgb="FF60A0D1"/>
        <bgColor indexed="64"/>
      </patternFill>
    </fill>
    <fill>
      <patternFill patternType="solid">
        <fgColor rgb="FF6FA9D6"/>
        <bgColor indexed="64"/>
      </patternFill>
    </fill>
    <fill>
      <patternFill patternType="solid">
        <fgColor rgb="FF247CBD"/>
        <bgColor indexed="64"/>
      </patternFill>
    </fill>
    <fill>
      <patternFill patternType="solid">
        <fgColor rgb="FFBAD7EF"/>
        <bgColor indexed="64"/>
      </patternFill>
    </fill>
    <fill>
      <patternFill patternType="solid">
        <fgColor rgb="FFABCEEA"/>
        <bgColor indexed="64"/>
      </patternFill>
    </fill>
    <fill>
      <patternFill patternType="solid">
        <fgColor rgb="FFE8F3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8E9F9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14" fontId="0" fillId="0" borderId="0" xfId="0" applyNumberFormat="1"/>
    <xf numFmtId="21" fontId="0" fillId="0" borderId="0" xfId="0" applyNumberFormat="1"/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0" fillId="2" borderId="1" xfId="0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3" fillId="8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3" fillId="9" borderId="1" xfId="0" applyFont="1" applyFill="1" applyBorder="1" applyAlignment="1">
      <alignment horizontal="center" vertical="center" wrapText="1"/>
    </xf>
    <xf numFmtId="0" fontId="3" fillId="10" borderId="1" xfId="0" applyFont="1" applyFill="1" applyBorder="1" applyAlignment="1">
      <alignment horizontal="center" vertical="center" wrapText="1"/>
    </xf>
    <xf numFmtId="0" fontId="3" fillId="12" borderId="1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3" fillId="11" borderId="3" xfId="0" applyFont="1" applyFill="1" applyBorder="1" applyAlignment="1">
      <alignment horizontal="center" vertical="center" wrapText="1"/>
    </xf>
    <xf numFmtId="0" fontId="3" fillId="11" borderId="4" xfId="0" applyFont="1" applyFill="1" applyBorder="1" applyAlignment="1">
      <alignment horizontal="center" vertical="center" wrapText="1"/>
    </xf>
    <xf numFmtId="0" fontId="3" fillId="11" borderId="5" xfId="0" applyFont="1" applyFill="1" applyBorder="1" applyAlignment="1">
      <alignment horizontal="center" vertical="center" wrapText="1"/>
    </xf>
    <xf numFmtId="9" fontId="3" fillId="11" borderId="3" xfId="0" applyNumberFormat="1" applyFont="1" applyFill="1" applyBorder="1" applyAlignment="1">
      <alignment horizontal="center" vertical="center" wrapText="1"/>
    </xf>
    <xf numFmtId="9" fontId="3" fillId="11" borderId="4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166" fontId="0" fillId="0" borderId="0" xfId="0" applyNumberFormat="1"/>
    <xf numFmtId="0" fontId="3" fillId="13" borderId="1" xfId="0" applyFont="1" applyFill="1" applyBorder="1" applyAlignment="1">
      <alignment horizontal="center" vertical="center" wrapText="1"/>
    </xf>
    <xf numFmtId="9" fontId="0" fillId="0" borderId="6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0" fontId="6" fillId="0" borderId="7" xfId="0" applyFont="1" applyBorder="1"/>
    <xf numFmtId="0" fontId="6" fillId="0" borderId="8" xfId="0" applyFont="1" applyBorder="1" applyAlignment="1">
      <alignment horizontal="center"/>
    </xf>
    <xf numFmtId="0" fontId="6" fillId="0" borderId="8" xfId="0" applyFont="1" applyBorder="1"/>
    <xf numFmtId="0" fontId="6" fillId="0" borderId="9" xfId="0" applyFont="1" applyBorder="1"/>
    <xf numFmtId="0" fontId="6" fillId="0" borderId="10" xfId="0" applyFont="1" applyBorder="1"/>
    <xf numFmtId="0" fontId="0" fillId="0" borderId="0" xfId="0" applyBorder="1"/>
    <xf numFmtId="166" fontId="0" fillId="0" borderId="0" xfId="0" applyNumberFormat="1" applyBorder="1"/>
    <xf numFmtId="166" fontId="0" fillId="0" borderId="11" xfId="0" applyNumberFormat="1" applyBorder="1"/>
    <xf numFmtId="0" fontId="6" fillId="0" borderId="12" xfId="0" applyFont="1" applyBorder="1"/>
    <xf numFmtId="166" fontId="0" fillId="0" borderId="13" xfId="0" applyNumberFormat="1" applyBorder="1"/>
    <xf numFmtId="166" fontId="0" fillId="0" borderId="14" xfId="0" applyNumberFormat="1" applyBorder="1"/>
    <xf numFmtId="166" fontId="6" fillId="0" borderId="0" xfId="0" applyNumberFormat="1" applyFont="1" applyBorder="1"/>
    <xf numFmtId="166" fontId="6" fillId="0" borderId="13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bg2">
                <a:lumMod val="50000"/>
              </a:schemeClr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'Plate 1 - Sheet1'!$J$40:$J$47</c:f>
                <c:numCache>
                  <c:formatCode>General</c:formatCode>
                  <c:ptCount val="8"/>
                  <c:pt idx="0">
                    <c:v>5.0154936225628083E-2</c:v>
                  </c:pt>
                  <c:pt idx="1">
                    <c:v>6.0324830508143691E-3</c:v>
                  </c:pt>
                  <c:pt idx="2">
                    <c:v>3.0715900232105593E-3</c:v>
                  </c:pt>
                  <c:pt idx="3">
                    <c:v>1.4500284638719104E-2</c:v>
                  </c:pt>
                  <c:pt idx="4">
                    <c:v>9.5028008888808826E-3</c:v>
                  </c:pt>
                  <c:pt idx="5">
                    <c:v>1.1434050221388213E-2</c:v>
                  </c:pt>
                  <c:pt idx="6">
                    <c:v>2.2391629433133609E-2</c:v>
                  </c:pt>
                  <c:pt idx="7">
                    <c:v>3.8644181080950094E-2</c:v>
                  </c:pt>
                </c:numCache>
              </c:numRef>
            </c:plus>
            <c:minus>
              <c:numRef>
                <c:f>'Plate 1 - Sheet1'!$J$40:$J$47</c:f>
                <c:numCache>
                  <c:formatCode>General</c:formatCode>
                  <c:ptCount val="8"/>
                  <c:pt idx="0">
                    <c:v>5.0154936225628083E-2</c:v>
                  </c:pt>
                  <c:pt idx="1">
                    <c:v>6.0324830508143691E-3</c:v>
                  </c:pt>
                  <c:pt idx="2">
                    <c:v>3.0715900232105593E-3</c:v>
                  </c:pt>
                  <c:pt idx="3">
                    <c:v>1.4500284638719104E-2</c:v>
                  </c:pt>
                  <c:pt idx="4">
                    <c:v>9.5028008888808826E-3</c:v>
                  </c:pt>
                  <c:pt idx="5">
                    <c:v>1.1434050221388213E-2</c:v>
                  </c:pt>
                  <c:pt idx="6">
                    <c:v>2.2391629433133609E-2</c:v>
                  </c:pt>
                  <c:pt idx="7">
                    <c:v>3.8644181080950094E-2</c:v>
                  </c:pt>
                </c:numCache>
              </c:numRef>
            </c:minus>
            <c:spPr>
              <a:noFill/>
              <a:ln w="12700" cap="flat" cmpd="sng" algn="ctr">
                <a:solidFill>
                  <a:schemeClr val="tx1"/>
                </a:solidFill>
                <a:round/>
              </a:ln>
              <a:effectLst/>
            </c:spPr>
          </c:errBars>
          <c:cat>
            <c:numRef>
              <c:f>'Plate 1 - Sheet1'!$B$40:$B$47</c:f>
              <c:numCache>
                <c:formatCode>General</c:formatCode>
                <c:ptCount val="8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30</c:v>
                </c:pt>
                <c:pt idx="6">
                  <c:v>40</c:v>
                </c:pt>
                <c:pt idx="7">
                  <c:v>100</c:v>
                </c:pt>
              </c:numCache>
            </c:numRef>
          </c:cat>
          <c:val>
            <c:numRef>
              <c:f>'Plate 1 - Sheet1'!$I$40:$I$47</c:f>
              <c:numCache>
                <c:formatCode>0.000</c:formatCode>
                <c:ptCount val="8"/>
                <c:pt idx="0">
                  <c:v>0.13348869597340229</c:v>
                </c:pt>
                <c:pt idx="1">
                  <c:v>0.37041292944218696</c:v>
                </c:pt>
                <c:pt idx="2">
                  <c:v>0.46728113122357667</c:v>
                </c:pt>
                <c:pt idx="3">
                  <c:v>0.50832697943603</c:v>
                </c:pt>
                <c:pt idx="4">
                  <c:v>0.62325535443089919</c:v>
                </c:pt>
                <c:pt idx="5">
                  <c:v>0.73325822764027404</c:v>
                </c:pt>
                <c:pt idx="6">
                  <c:v>0.96639864548700893</c:v>
                </c:pt>
                <c:pt idx="7">
                  <c:v>1.5814448302754174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51-704B-98D6-E92D7DEB26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49424143"/>
        <c:axId val="949425791"/>
      </c:barChart>
      <c:catAx>
        <c:axId val="949424143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water vapor [%]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49425791"/>
        <c:crosses val="autoZero"/>
        <c:auto val="1"/>
        <c:lblAlgn val="ctr"/>
        <c:lblOffset val="100"/>
        <c:noMultiLvlLbl val="0"/>
      </c:catAx>
      <c:valAx>
        <c:axId val="949425791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H</a:t>
                </a:r>
                <a:r>
                  <a:rPr lang="de-DE" baseline="-25000"/>
                  <a:t>2</a:t>
                </a:r>
                <a:r>
                  <a:rPr lang="de-DE"/>
                  <a:t>O</a:t>
                </a:r>
                <a:r>
                  <a:rPr lang="de-DE" baseline="-25000"/>
                  <a:t>2</a:t>
                </a:r>
                <a:r>
                  <a:rPr lang="de-DE"/>
                  <a:t> [mM]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0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49424143"/>
        <c:crosses val="autoZero"/>
        <c:crossBetween val="between"/>
      </c:valAx>
      <c:spPr>
        <a:noFill/>
        <a:ln w="12700">
          <a:solidFill>
            <a:schemeClr val="tx1"/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6"/>
            <c:spPr>
              <a:solidFill>
                <a:schemeClr val="bg2">
                  <a:lumMod val="50000"/>
                </a:schemeClr>
              </a:solidFill>
              <a:ln w="9525">
                <a:solidFill>
                  <a:schemeClr val="bg2">
                    <a:lumMod val="50000"/>
                  </a:schemeClr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bg2">
                    <a:lumMod val="75000"/>
                  </a:schemeClr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8.4312630126892468E-2"/>
                  <c:y val="5.5583117862782229E-2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baseline="0">
                        <a:solidFill>
                          <a:schemeClr val="bg2">
                            <a:lumMod val="75000"/>
                          </a:schemeClr>
                        </a:solidFill>
                      </a:rPr>
                      <a:t>y = 0.0135x + 0.3011</a:t>
                    </a:r>
                    <a:br>
                      <a:rPr lang="en-US" baseline="0">
                        <a:solidFill>
                          <a:schemeClr val="bg2">
                            <a:lumMod val="75000"/>
                          </a:schemeClr>
                        </a:solidFill>
                      </a:rPr>
                    </a:br>
                    <a:r>
                      <a:rPr lang="en-US" baseline="0">
                        <a:solidFill>
                          <a:schemeClr val="bg2">
                            <a:lumMod val="75000"/>
                          </a:schemeClr>
                        </a:solidFill>
                      </a:rPr>
                      <a:t>R² = 0.9612</a:t>
                    </a:r>
                    <a:endParaRPr lang="en-US">
                      <a:solidFill>
                        <a:schemeClr val="bg2">
                          <a:lumMod val="75000"/>
                        </a:schemeClr>
                      </a:solidFill>
                    </a:endParaRPr>
                  </a:p>
                </c:rich>
              </c:tx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errBars>
            <c:errDir val="y"/>
            <c:errBarType val="both"/>
            <c:errValType val="cust"/>
            <c:noEndCap val="0"/>
            <c:plus>
              <c:numRef>
                <c:f>'Plate 1 - Sheet1'!$J$40:$J$47</c:f>
                <c:numCache>
                  <c:formatCode>General</c:formatCode>
                  <c:ptCount val="8"/>
                  <c:pt idx="0">
                    <c:v>5.0154936225628083E-2</c:v>
                  </c:pt>
                  <c:pt idx="1">
                    <c:v>6.0324830508143691E-3</c:v>
                  </c:pt>
                  <c:pt idx="2">
                    <c:v>3.0715900232105593E-3</c:v>
                  </c:pt>
                  <c:pt idx="3">
                    <c:v>1.4500284638719104E-2</c:v>
                  </c:pt>
                  <c:pt idx="4">
                    <c:v>9.5028008888808826E-3</c:v>
                  </c:pt>
                  <c:pt idx="5">
                    <c:v>1.1434050221388213E-2</c:v>
                  </c:pt>
                  <c:pt idx="6">
                    <c:v>2.2391629433133609E-2</c:v>
                  </c:pt>
                  <c:pt idx="7">
                    <c:v>3.8644181080950094E-2</c:v>
                  </c:pt>
                </c:numCache>
              </c:numRef>
            </c:plus>
            <c:minus>
              <c:numRef>
                <c:f>'Plate 1 - Sheet1'!$J$40:$J$47</c:f>
                <c:numCache>
                  <c:formatCode>General</c:formatCode>
                  <c:ptCount val="8"/>
                  <c:pt idx="0">
                    <c:v>5.0154936225628083E-2</c:v>
                  </c:pt>
                  <c:pt idx="1">
                    <c:v>6.0324830508143691E-3</c:v>
                  </c:pt>
                  <c:pt idx="2">
                    <c:v>3.0715900232105593E-3</c:v>
                  </c:pt>
                  <c:pt idx="3">
                    <c:v>1.4500284638719104E-2</c:v>
                  </c:pt>
                  <c:pt idx="4">
                    <c:v>9.5028008888808826E-3</c:v>
                  </c:pt>
                  <c:pt idx="5">
                    <c:v>1.1434050221388213E-2</c:v>
                  </c:pt>
                  <c:pt idx="6">
                    <c:v>2.2391629433133609E-2</c:v>
                  </c:pt>
                  <c:pt idx="7">
                    <c:v>3.8644181080950094E-2</c:v>
                  </c:pt>
                </c:numCache>
              </c:numRef>
            </c:minus>
            <c:spPr>
              <a:noFill/>
              <a:ln w="12700" cap="flat" cmpd="sng" algn="ctr">
                <a:solidFill>
                  <a:schemeClr val="tx1"/>
                </a:solidFill>
                <a:round/>
              </a:ln>
              <a:effectLst/>
            </c:spPr>
          </c:errBars>
          <c:xVal>
            <c:numRef>
              <c:f>'Plate 1 - Sheet1'!$B$40:$B$47</c:f>
              <c:numCache>
                <c:formatCode>General</c:formatCode>
                <c:ptCount val="8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30</c:v>
                </c:pt>
                <c:pt idx="6">
                  <c:v>40</c:v>
                </c:pt>
                <c:pt idx="7">
                  <c:v>100</c:v>
                </c:pt>
              </c:numCache>
            </c:numRef>
          </c:xVal>
          <c:yVal>
            <c:numRef>
              <c:f>'Plate 1 - Sheet1'!$I$40:$I$47</c:f>
              <c:numCache>
                <c:formatCode>0.000</c:formatCode>
                <c:ptCount val="8"/>
                <c:pt idx="0">
                  <c:v>0.13348869597340229</c:v>
                </c:pt>
                <c:pt idx="1">
                  <c:v>0.37041292944218696</c:v>
                </c:pt>
                <c:pt idx="2">
                  <c:v>0.46728113122357667</c:v>
                </c:pt>
                <c:pt idx="3">
                  <c:v>0.50832697943603</c:v>
                </c:pt>
                <c:pt idx="4">
                  <c:v>0.62325535443089919</c:v>
                </c:pt>
                <c:pt idx="5">
                  <c:v>0.73325822764027404</c:v>
                </c:pt>
                <c:pt idx="6">
                  <c:v>0.96639864548700893</c:v>
                </c:pt>
                <c:pt idx="7">
                  <c:v>1.5814448302754174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B3B-AA46-9541-8473C620AC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55793023"/>
        <c:axId val="955629791"/>
      </c:scatterChart>
      <c:valAx>
        <c:axId val="955793023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>
                    <a:solidFill>
                      <a:schemeClr val="tx1"/>
                    </a:solidFill>
                  </a:rPr>
                  <a:t>water vapor</a:t>
                </a:r>
                <a:r>
                  <a:rPr lang="de-DE" baseline="0">
                    <a:solidFill>
                      <a:schemeClr val="tx1"/>
                    </a:solidFill>
                  </a:rPr>
                  <a:t> [%]</a:t>
                </a:r>
                <a:endParaRPr lang="de-DE">
                  <a:solidFill>
                    <a:schemeClr val="tx1"/>
                  </a:solidFill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55629791"/>
        <c:crosses val="autoZero"/>
        <c:crossBetween val="midCat"/>
      </c:valAx>
      <c:valAx>
        <c:axId val="955629791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>
                    <a:solidFill>
                      <a:schemeClr val="tx1"/>
                    </a:solidFill>
                  </a:rPr>
                  <a:t>H</a:t>
                </a:r>
                <a:r>
                  <a:rPr lang="de-DE" baseline="-25000">
                    <a:solidFill>
                      <a:schemeClr val="tx1"/>
                    </a:solidFill>
                  </a:rPr>
                  <a:t>2</a:t>
                </a:r>
                <a:r>
                  <a:rPr lang="de-DE">
                    <a:solidFill>
                      <a:schemeClr val="tx1"/>
                    </a:solidFill>
                  </a:rPr>
                  <a:t>O</a:t>
                </a:r>
                <a:r>
                  <a:rPr lang="de-DE" baseline="-25000">
                    <a:solidFill>
                      <a:schemeClr val="tx1"/>
                    </a:solidFill>
                  </a:rPr>
                  <a:t>2</a:t>
                </a:r>
                <a:r>
                  <a:rPr lang="de-DE" baseline="0">
                    <a:solidFill>
                      <a:schemeClr val="tx1"/>
                    </a:solidFill>
                  </a:rPr>
                  <a:t> [mM]</a:t>
                </a:r>
                <a:endParaRPr lang="de-DE">
                  <a:solidFill>
                    <a:schemeClr val="tx1"/>
                  </a:solidFill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0.000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55793023"/>
        <c:crosses val="autoZero"/>
        <c:crossBetween val="midCat"/>
      </c:valAx>
      <c:spPr>
        <a:noFill/>
        <a:ln w="12700">
          <a:solidFill>
            <a:schemeClr val="tx1"/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6"/>
            <c:spPr>
              <a:solidFill>
                <a:schemeClr val="bg2">
                  <a:lumMod val="50000"/>
                </a:schemeClr>
              </a:solidFill>
              <a:ln w="9525">
                <a:solidFill>
                  <a:schemeClr val="bg2">
                    <a:lumMod val="50000"/>
                  </a:schemeClr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'Plate 1 - Sheet1'!$J$40:$J$46</c:f>
                <c:numCache>
                  <c:formatCode>General</c:formatCode>
                  <c:ptCount val="7"/>
                  <c:pt idx="0">
                    <c:v>5.0154936225628083E-2</c:v>
                  </c:pt>
                  <c:pt idx="1">
                    <c:v>6.0324830508143691E-3</c:v>
                  </c:pt>
                  <c:pt idx="2">
                    <c:v>3.0715900232105593E-3</c:v>
                  </c:pt>
                  <c:pt idx="3">
                    <c:v>1.4500284638719104E-2</c:v>
                  </c:pt>
                  <c:pt idx="4">
                    <c:v>9.5028008888808826E-3</c:v>
                  </c:pt>
                  <c:pt idx="5">
                    <c:v>1.1434050221388213E-2</c:v>
                  </c:pt>
                  <c:pt idx="6">
                    <c:v>2.2391629433133609E-2</c:v>
                  </c:pt>
                </c:numCache>
              </c:numRef>
            </c:plus>
            <c:minus>
              <c:numRef>
                <c:f>'Plate 1 - Sheet1'!$J$40:$J$46</c:f>
                <c:numCache>
                  <c:formatCode>General</c:formatCode>
                  <c:ptCount val="7"/>
                  <c:pt idx="0">
                    <c:v>5.0154936225628083E-2</c:v>
                  </c:pt>
                  <c:pt idx="1">
                    <c:v>6.0324830508143691E-3</c:v>
                  </c:pt>
                  <c:pt idx="2">
                    <c:v>3.0715900232105593E-3</c:v>
                  </c:pt>
                  <c:pt idx="3">
                    <c:v>1.4500284638719104E-2</c:v>
                  </c:pt>
                  <c:pt idx="4">
                    <c:v>9.5028008888808826E-3</c:v>
                  </c:pt>
                  <c:pt idx="5">
                    <c:v>1.1434050221388213E-2</c:v>
                  </c:pt>
                  <c:pt idx="6">
                    <c:v>2.2391629433133609E-2</c:v>
                  </c:pt>
                </c:numCache>
              </c:numRef>
            </c:minus>
            <c:spPr>
              <a:noFill/>
              <a:ln w="12700" cap="flat" cmpd="sng" algn="ctr">
                <a:solidFill>
                  <a:schemeClr val="tx1"/>
                </a:solidFill>
                <a:round/>
              </a:ln>
              <a:effectLst/>
            </c:spPr>
          </c:errBars>
          <c:xVal>
            <c:numRef>
              <c:f>'Plate 1 - Sheet1'!$L$41:$L$48</c:f>
              <c:numCache>
                <c:formatCode>General</c:formatCode>
                <c:ptCount val="8"/>
                <c:pt idx="0">
                  <c:v>0</c:v>
                </c:pt>
                <c:pt idx="1">
                  <c:v>320</c:v>
                </c:pt>
                <c:pt idx="2">
                  <c:v>640</c:v>
                </c:pt>
                <c:pt idx="3">
                  <c:v>960</c:v>
                </c:pt>
                <c:pt idx="4">
                  <c:v>1300</c:v>
                </c:pt>
                <c:pt idx="5">
                  <c:v>1900</c:v>
                </c:pt>
                <c:pt idx="6">
                  <c:v>2500</c:v>
                </c:pt>
                <c:pt idx="7">
                  <c:v>6400</c:v>
                </c:pt>
              </c:numCache>
            </c:numRef>
          </c:xVal>
          <c:yVal>
            <c:numRef>
              <c:f>'Plate 1 - Sheet1'!$N$41:$N$48</c:f>
              <c:numCache>
                <c:formatCode>0.000</c:formatCode>
                <c:ptCount val="8"/>
                <c:pt idx="0">
                  <c:v>0.13348869597340229</c:v>
                </c:pt>
                <c:pt idx="1">
                  <c:v>0.37041292944218696</c:v>
                </c:pt>
                <c:pt idx="2">
                  <c:v>0.46728113122357667</c:v>
                </c:pt>
                <c:pt idx="3">
                  <c:v>0.50832697943603</c:v>
                </c:pt>
                <c:pt idx="4">
                  <c:v>0.62325535443089919</c:v>
                </c:pt>
                <c:pt idx="5">
                  <c:v>0.73325822764027404</c:v>
                </c:pt>
                <c:pt idx="6">
                  <c:v>0.96639864548700893</c:v>
                </c:pt>
                <c:pt idx="7">
                  <c:v>1.5814448302754174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7EE-7049-8CA0-F76EE572ECE8}"/>
            </c:ext>
          </c:extLst>
        </c:ser>
        <c:ser>
          <c:idx val="1"/>
          <c:order val="1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bg2">
                  <a:lumMod val="50000"/>
                </a:schemeClr>
              </a:solidFill>
              <a:ln w="9525">
                <a:solidFill>
                  <a:schemeClr val="bg2">
                    <a:lumMod val="50000"/>
                  </a:schemeClr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linear"/>
            <c:intercept val="0.35000000000000003"/>
            <c:dispRSqr val="0"/>
            <c:dispEq val="0"/>
          </c:trendline>
          <c:xVal>
            <c:numRef>
              <c:f>'Plate 1 - Sheet1'!$L$42:$L$48</c:f>
              <c:numCache>
                <c:formatCode>General</c:formatCode>
                <c:ptCount val="7"/>
                <c:pt idx="0">
                  <c:v>320</c:v>
                </c:pt>
                <c:pt idx="1">
                  <c:v>640</c:v>
                </c:pt>
                <c:pt idx="2">
                  <c:v>960</c:v>
                </c:pt>
                <c:pt idx="3">
                  <c:v>1300</c:v>
                </c:pt>
                <c:pt idx="4">
                  <c:v>1900</c:v>
                </c:pt>
                <c:pt idx="5">
                  <c:v>2500</c:v>
                </c:pt>
                <c:pt idx="6">
                  <c:v>6400</c:v>
                </c:pt>
              </c:numCache>
            </c:numRef>
          </c:xVal>
          <c:yVal>
            <c:numRef>
              <c:f>'Plate 1 - Sheet1'!$N$42:$N$48</c:f>
              <c:numCache>
                <c:formatCode>0.000</c:formatCode>
                <c:ptCount val="7"/>
                <c:pt idx="0">
                  <c:v>0.37041292944218696</c:v>
                </c:pt>
                <c:pt idx="1">
                  <c:v>0.46728113122357667</c:v>
                </c:pt>
                <c:pt idx="2">
                  <c:v>0.50832697943603</c:v>
                </c:pt>
                <c:pt idx="3">
                  <c:v>0.62325535443089919</c:v>
                </c:pt>
                <c:pt idx="4">
                  <c:v>0.73325822764027404</c:v>
                </c:pt>
                <c:pt idx="5">
                  <c:v>0.96639864548700893</c:v>
                </c:pt>
                <c:pt idx="6">
                  <c:v>1.5814448302754174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2C3-B74F-AE70-7A0C417CD2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55793023"/>
        <c:axId val="955629791"/>
      </c:scatterChart>
      <c:valAx>
        <c:axId val="955793023"/>
        <c:scaling>
          <c:orientation val="minMax"/>
          <c:max val="6800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>
                    <a:solidFill>
                      <a:schemeClr val="tx1"/>
                    </a:solidFill>
                  </a:rPr>
                  <a:t>water vapor [%]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55629791"/>
        <c:crosses val="autoZero"/>
        <c:crossBetween val="midCat"/>
      </c:valAx>
      <c:valAx>
        <c:axId val="955629791"/>
        <c:scaling>
          <c:orientation val="minMax"/>
          <c:max val="1.8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>
                    <a:solidFill>
                      <a:schemeClr val="tx1"/>
                    </a:solidFill>
                  </a:rPr>
                  <a:t>H</a:t>
                </a:r>
                <a:r>
                  <a:rPr lang="de-DE" baseline="-25000">
                    <a:solidFill>
                      <a:schemeClr val="tx1"/>
                    </a:solidFill>
                  </a:rPr>
                  <a:t>2</a:t>
                </a:r>
                <a:r>
                  <a:rPr lang="de-DE">
                    <a:solidFill>
                      <a:schemeClr val="tx1"/>
                    </a:solidFill>
                  </a:rPr>
                  <a:t>O</a:t>
                </a:r>
                <a:r>
                  <a:rPr lang="de-DE" baseline="-25000">
                    <a:solidFill>
                      <a:schemeClr val="tx1"/>
                    </a:solidFill>
                  </a:rPr>
                  <a:t>2</a:t>
                </a:r>
                <a:r>
                  <a:rPr lang="de-DE">
                    <a:solidFill>
                      <a:schemeClr val="tx1"/>
                    </a:solidFill>
                  </a:rPr>
                  <a:t> [mM]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0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55793023"/>
        <c:crosses val="autoZero"/>
        <c:crossBetween val="midCat"/>
      </c:valAx>
      <c:spPr>
        <a:noFill/>
        <a:ln w="12700">
          <a:solidFill>
            <a:schemeClr val="tx1"/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6"/>
            <c:spPr>
              <a:solidFill>
                <a:schemeClr val="bg2">
                  <a:lumMod val="50000"/>
                </a:schemeClr>
              </a:solidFill>
              <a:ln w="9525">
                <a:solidFill>
                  <a:schemeClr val="bg2">
                    <a:lumMod val="50000"/>
                  </a:schemeClr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'Plate 1 - Sheet1'!$J$40:$J$47</c:f>
                <c:numCache>
                  <c:formatCode>General</c:formatCode>
                  <c:ptCount val="8"/>
                  <c:pt idx="0">
                    <c:v>5.0154936225628083E-2</c:v>
                  </c:pt>
                  <c:pt idx="1">
                    <c:v>6.0324830508143691E-3</c:v>
                  </c:pt>
                  <c:pt idx="2">
                    <c:v>3.0715900232105593E-3</c:v>
                  </c:pt>
                  <c:pt idx="3">
                    <c:v>1.4500284638719104E-2</c:v>
                  </c:pt>
                  <c:pt idx="4">
                    <c:v>9.5028008888808826E-3</c:v>
                  </c:pt>
                  <c:pt idx="5">
                    <c:v>1.1434050221388213E-2</c:v>
                  </c:pt>
                  <c:pt idx="6">
                    <c:v>2.2391629433133609E-2</c:v>
                  </c:pt>
                  <c:pt idx="7">
                    <c:v>3.8644181080950094E-2</c:v>
                  </c:pt>
                </c:numCache>
              </c:numRef>
            </c:plus>
            <c:minus>
              <c:numRef>
                <c:f>'Plate 1 - Sheet1'!$J$40:$J$47</c:f>
                <c:numCache>
                  <c:formatCode>General</c:formatCode>
                  <c:ptCount val="8"/>
                  <c:pt idx="0">
                    <c:v>5.0154936225628083E-2</c:v>
                  </c:pt>
                  <c:pt idx="1">
                    <c:v>6.0324830508143691E-3</c:v>
                  </c:pt>
                  <c:pt idx="2">
                    <c:v>3.0715900232105593E-3</c:v>
                  </c:pt>
                  <c:pt idx="3">
                    <c:v>1.4500284638719104E-2</c:v>
                  </c:pt>
                  <c:pt idx="4">
                    <c:v>9.5028008888808826E-3</c:v>
                  </c:pt>
                  <c:pt idx="5">
                    <c:v>1.1434050221388213E-2</c:v>
                  </c:pt>
                  <c:pt idx="6">
                    <c:v>2.2391629433133609E-2</c:v>
                  </c:pt>
                  <c:pt idx="7">
                    <c:v>3.8644181080950094E-2</c:v>
                  </c:pt>
                </c:numCache>
              </c:numRef>
            </c:minus>
            <c:spPr>
              <a:noFill/>
              <a:ln w="12700" cap="flat" cmpd="sng" algn="ctr">
                <a:solidFill>
                  <a:schemeClr val="tx1"/>
                </a:solidFill>
                <a:round/>
              </a:ln>
              <a:effectLst/>
            </c:spPr>
          </c:errBars>
          <c:xVal>
            <c:numRef>
              <c:f>'Plate 1 - Sheet1'!$L$41:$L$48</c:f>
              <c:numCache>
                <c:formatCode>General</c:formatCode>
                <c:ptCount val="8"/>
                <c:pt idx="0">
                  <c:v>0</c:v>
                </c:pt>
                <c:pt idx="1">
                  <c:v>320</c:v>
                </c:pt>
                <c:pt idx="2">
                  <c:v>640</c:v>
                </c:pt>
                <c:pt idx="3">
                  <c:v>960</c:v>
                </c:pt>
                <c:pt idx="4">
                  <c:v>1300</c:v>
                </c:pt>
                <c:pt idx="5">
                  <c:v>1900</c:v>
                </c:pt>
                <c:pt idx="6">
                  <c:v>2500</c:v>
                </c:pt>
                <c:pt idx="7">
                  <c:v>6400</c:v>
                </c:pt>
              </c:numCache>
            </c:numRef>
          </c:xVal>
          <c:yVal>
            <c:numRef>
              <c:f>'Plate 1 - Sheet1'!$N$41:$N$48</c:f>
              <c:numCache>
                <c:formatCode>0.000</c:formatCode>
                <c:ptCount val="8"/>
                <c:pt idx="0">
                  <c:v>0.13348869597340229</c:v>
                </c:pt>
                <c:pt idx="1">
                  <c:v>0.37041292944218696</c:v>
                </c:pt>
                <c:pt idx="2">
                  <c:v>0.46728113122357667</c:v>
                </c:pt>
                <c:pt idx="3">
                  <c:v>0.50832697943603</c:v>
                </c:pt>
                <c:pt idx="4">
                  <c:v>0.62325535443089919</c:v>
                </c:pt>
                <c:pt idx="5">
                  <c:v>0.73325822764027404</c:v>
                </c:pt>
                <c:pt idx="6">
                  <c:v>0.96639864548700893</c:v>
                </c:pt>
                <c:pt idx="7">
                  <c:v>1.5814448302754174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0B7-ED4C-95EE-44DC4F5108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55793023"/>
        <c:axId val="955629791"/>
      </c:scatterChart>
      <c:valAx>
        <c:axId val="955793023"/>
        <c:scaling>
          <c:orientation val="minMax"/>
          <c:max val="700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>
                    <a:solidFill>
                      <a:schemeClr val="tx1"/>
                    </a:solidFill>
                  </a:rPr>
                  <a:t>c (H2O) in feed gas [ppm]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55629791"/>
        <c:crosses val="autoZero"/>
        <c:crossBetween val="midCat"/>
        <c:majorUnit val="500"/>
      </c:valAx>
      <c:valAx>
        <c:axId val="955629791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>
                    <a:solidFill>
                      <a:schemeClr val="tx1"/>
                    </a:solidFill>
                  </a:rPr>
                  <a:t>H</a:t>
                </a:r>
                <a:r>
                  <a:rPr lang="de-DE" baseline="-25000">
                    <a:solidFill>
                      <a:schemeClr val="tx1"/>
                    </a:solidFill>
                  </a:rPr>
                  <a:t>2</a:t>
                </a:r>
                <a:r>
                  <a:rPr lang="de-DE">
                    <a:solidFill>
                      <a:schemeClr val="tx1"/>
                    </a:solidFill>
                  </a:rPr>
                  <a:t>O</a:t>
                </a:r>
                <a:r>
                  <a:rPr lang="de-DE" baseline="-25000">
                    <a:solidFill>
                      <a:schemeClr val="tx1"/>
                    </a:solidFill>
                  </a:rPr>
                  <a:t>2</a:t>
                </a:r>
                <a:r>
                  <a:rPr lang="de-DE" baseline="0">
                    <a:solidFill>
                      <a:schemeClr val="tx1"/>
                    </a:solidFill>
                  </a:rPr>
                  <a:t> [mM]</a:t>
                </a:r>
                <a:endParaRPr lang="de-DE">
                  <a:solidFill>
                    <a:schemeClr val="tx1"/>
                  </a:solidFill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0.000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55793023"/>
        <c:crosses val="autoZero"/>
        <c:crossBetween val="midCat"/>
      </c:valAx>
      <c:spPr>
        <a:noFill/>
        <a:ln w="12700">
          <a:solidFill>
            <a:schemeClr val="tx1"/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622027</xdr:colOff>
      <xdr:row>20</xdr:row>
      <xdr:rowOff>136218</xdr:rowOff>
    </xdr:from>
    <xdr:to>
      <xdr:col>26</xdr:col>
      <xdr:colOff>166875</xdr:colOff>
      <xdr:row>42</xdr:row>
      <xdr:rowOff>15841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24DB9602-0797-D74D-AD73-BDAE1178635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1365250</xdr:colOff>
      <xdr:row>49</xdr:row>
      <xdr:rowOff>57150</xdr:rowOff>
    </xdr:from>
    <xdr:to>
      <xdr:col>8</xdr:col>
      <xdr:colOff>469900</xdr:colOff>
      <xdr:row>68</xdr:row>
      <xdr:rowOff>88900</xdr:rowOff>
    </xdr:to>
    <xdr:graphicFrame macro="">
      <xdr:nvGraphicFramePr>
        <xdr:cNvPr id="5" name="Diagramm 4">
          <a:extLst>
            <a:ext uri="{FF2B5EF4-FFF2-40B4-BE49-F238E27FC236}">
              <a16:creationId xmlns:a16="http://schemas.microsoft.com/office/drawing/2014/main" id="{4CA9111A-38E2-7F42-A73C-6FB1BE09F0F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50645</xdr:colOff>
      <xdr:row>53</xdr:row>
      <xdr:rowOff>127016</xdr:rowOff>
    </xdr:from>
    <xdr:to>
      <xdr:col>16</xdr:col>
      <xdr:colOff>587203</xdr:colOff>
      <xdr:row>75</xdr:row>
      <xdr:rowOff>40967</xdr:rowOff>
    </xdr:to>
    <xdr:graphicFrame macro="">
      <xdr:nvGraphicFramePr>
        <xdr:cNvPr id="6" name="Diagramm 5">
          <a:extLst>
            <a:ext uri="{FF2B5EF4-FFF2-40B4-BE49-F238E27FC236}">
              <a16:creationId xmlns:a16="http://schemas.microsoft.com/office/drawing/2014/main" id="{EFC17D8F-F762-B045-B352-8FA5D59921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17</xdr:col>
      <xdr:colOff>641828</xdr:colOff>
      <xdr:row>45</xdr:row>
      <xdr:rowOff>68279</xdr:rowOff>
    </xdr:from>
    <xdr:to>
      <xdr:col>28</xdr:col>
      <xdr:colOff>40968</xdr:colOff>
      <xdr:row>72</xdr:row>
      <xdr:rowOff>27312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BE333254-0BC8-4440-8553-2EC3D140725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Volumes/mikroben-server/Bandow%20Lab%20Users/Tim%20Dirks/PhD/PhD/PhD_Everything/Ergebnisse/Biokatalyse/2022_08_04_CPPJ_H2O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te 1 - Sheet1"/>
      <sheetName val="R1"/>
      <sheetName val="R2 + Gesamt"/>
      <sheetName val="R3"/>
    </sheetNames>
    <sheetDataSet>
      <sheetData sheetId="0" refreshError="1"/>
      <sheetData sheetId="1" refreshError="1"/>
      <sheetData sheetId="2">
        <row r="35">
          <cell r="J35">
            <v>4.040430981406231E-2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O48"/>
  <sheetViews>
    <sheetView tabSelected="1" topLeftCell="A17" zoomScale="127" zoomScaleNormal="127" workbookViewId="0">
      <selection activeCell="J49" sqref="J49"/>
    </sheetView>
  </sheetViews>
  <sheetFormatPr baseColWidth="10" defaultColWidth="9.1640625" defaultRowHeight="13" x14ac:dyDescent="0.15"/>
  <cols>
    <col min="1" max="1" width="20.6640625" customWidth="1"/>
    <col min="2" max="2" width="12.6640625" customWidth="1"/>
    <col min="12" max="12" width="21.5" bestFit="1" customWidth="1"/>
    <col min="13" max="13" width="13.1640625" bestFit="1" customWidth="1"/>
  </cols>
  <sheetData>
    <row r="2" spans="1:2" x14ac:dyDescent="0.15">
      <c r="A2" t="s">
        <v>0</v>
      </c>
      <c r="B2" t="s">
        <v>1</v>
      </c>
    </row>
    <row r="4" spans="1:2" x14ac:dyDescent="0.15">
      <c r="A4" t="s">
        <v>2</v>
      </c>
    </row>
    <row r="5" spans="1:2" x14ac:dyDescent="0.15">
      <c r="A5" t="s">
        <v>3</v>
      </c>
    </row>
    <row r="6" spans="1:2" x14ac:dyDescent="0.15">
      <c r="A6" t="s">
        <v>4</v>
      </c>
      <c r="B6" t="s">
        <v>5</v>
      </c>
    </row>
    <row r="7" spans="1:2" x14ac:dyDescent="0.15">
      <c r="A7" t="s">
        <v>6</v>
      </c>
      <c r="B7" s="1">
        <v>44789</v>
      </c>
    </row>
    <row r="8" spans="1:2" x14ac:dyDescent="0.15">
      <c r="A8" t="s">
        <v>7</v>
      </c>
      <c r="B8" s="2">
        <v>0.62835648148148149</v>
      </c>
    </row>
    <row r="9" spans="1:2" x14ac:dyDescent="0.15">
      <c r="A9" t="s">
        <v>8</v>
      </c>
      <c r="B9" t="s">
        <v>9</v>
      </c>
    </row>
    <row r="10" spans="1:2" x14ac:dyDescent="0.15">
      <c r="A10" t="s">
        <v>10</v>
      </c>
      <c r="B10" t="s">
        <v>11</v>
      </c>
    </row>
    <row r="11" spans="1:2" x14ac:dyDescent="0.15">
      <c r="A11" t="s">
        <v>12</v>
      </c>
      <c r="B11" t="s">
        <v>13</v>
      </c>
    </row>
    <row r="13" spans="1:2" ht="14" x14ac:dyDescent="0.15">
      <c r="A13" s="3" t="s">
        <v>14</v>
      </c>
      <c r="B13" s="4"/>
    </row>
    <row r="14" spans="1:2" x14ac:dyDescent="0.15">
      <c r="A14" t="s">
        <v>15</v>
      </c>
      <c r="B14" t="s">
        <v>16</v>
      </c>
    </row>
    <row r="15" spans="1:2" x14ac:dyDescent="0.15">
      <c r="A15" t="s">
        <v>17</v>
      </c>
    </row>
    <row r="16" spans="1:2" x14ac:dyDescent="0.15">
      <c r="A16" t="s">
        <v>18</v>
      </c>
      <c r="B16" t="s">
        <v>19</v>
      </c>
    </row>
    <row r="17" spans="1:15" x14ac:dyDescent="0.15">
      <c r="B17" t="s">
        <v>20</v>
      </c>
    </row>
    <row r="18" spans="1:15" x14ac:dyDescent="0.15">
      <c r="B18" t="s">
        <v>21</v>
      </c>
    </row>
    <row r="19" spans="1:15" x14ac:dyDescent="0.15">
      <c r="B19" t="s">
        <v>22</v>
      </c>
    </row>
    <row r="21" spans="1:15" ht="14" x14ac:dyDescent="0.15">
      <c r="A21" s="3" t="s">
        <v>23</v>
      </c>
      <c r="B21" s="4"/>
    </row>
    <row r="22" spans="1:15" x14ac:dyDescent="0.15">
      <c r="A22" t="s">
        <v>24</v>
      </c>
      <c r="B22">
        <v>0</v>
      </c>
    </row>
    <row r="23" spans="1:15" x14ac:dyDescent="0.15">
      <c r="C23" s="21" t="s">
        <v>33</v>
      </c>
      <c r="D23" s="22"/>
      <c r="E23" s="22"/>
      <c r="F23" s="21" t="s">
        <v>34</v>
      </c>
      <c r="G23" s="22"/>
      <c r="H23" s="22"/>
      <c r="I23" s="22"/>
      <c r="J23" s="22"/>
      <c r="K23" s="22"/>
      <c r="L23" s="22"/>
      <c r="M23" s="22"/>
      <c r="N23" s="22"/>
    </row>
    <row r="24" spans="1:15" x14ac:dyDescent="0.15">
      <c r="B24" s="5"/>
      <c r="C24" s="18" t="s">
        <v>36</v>
      </c>
      <c r="D24" s="19"/>
      <c r="E24" s="20"/>
      <c r="F24" s="18" t="s">
        <v>37</v>
      </c>
      <c r="G24" s="19"/>
      <c r="H24" s="20"/>
      <c r="I24" s="18" t="s">
        <v>38</v>
      </c>
      <c r="J24" s="19"/>
      <c r="K24" s="20"/>
      <c r="L24" s="18" t="s">
        <v>39</v>
      </c>
      <c r="M24" s="19"/>
      <c r="N24" s="20"/>
    </row>
    <row r="25" spans="1:15" ht="14" x14ac:dyDescent="0.15">
      <c r="B25" s="6" t="s">
        <v>25</v>
      </c>
      <c r="C25" s="7">
        <v>0.37</v>
      </c>
      <c r="D25" s="8">
        <v>0.36299999999999999</v>
      </c>
      <c r="E25" s="7">
        <v>0.38200000000000001</v>
      </c>
      <c r="F25" s="9">
        <v>0.30399999999999999</v>
      </c>
      <c r="G25" s="9">
        <v>0.308</v>
      </c>
      <c r="H25" s="9">
        <v>0.28599999999999998</v>
      </c>
      <c r="I25" s="10">
        <v>0.47299999999999998</v>
      </c>
      <c r="J25" s="10">
        <v>0.498</v>
      </c>
      <c r="K25" s="11">
        <v>0.45500000000000002</v>
      </c>
      <c r="L25" s="12">
        <v>0.66400000000000003</v>
      </c>
      <c r="M25" s="12">
        <v>0.68600000000000005</v>
      </c>
      <c r="N25" s="12">
        <v>0.65500000000000003</v>
      </c>
      <c r="O25" s="13">
        <v>455</v>
      </c>
    </row>
    <row r="26" spans="1:15" ht="14" x14ac:dyDescent="0.15">
      <c r="B26" s="6" t="s">
        <v>26</v>
      </c>
      <c r="C26" s="14">
        <v>0.19800000000000001</v>
      </c>
      <c r="D26" s="14">
        <v>0.20100000000000001</v>
      </c>
      <c r="E26" s="14">
        <v>0.20399999999999999</v>
      </c>
      <c r="F26" s="15">
        <v>0.24199999999999999</v>
      </c>
      <c r="G26" s="15">
        <v>0.24</v>
      </c>
      <c r="H26" s="15">
        <v>0.23899999999999999</v>
      </c>
      <c r="I26" s="15">
        <v>0.26500000000000001</v>
      </c>
      <c r="J26" s="15">
        <v>0.255</v>
      </c>
      <c r="K26" s="15">
        <v>0.251</v>
      </c>
      <c r="L26" s="9">
        <v>0.309</v>
      </c>
      <c r="M26" s="9">
        <v>0.3</v>
      </c>
      <c r="N26" s="9">
        <v>0.30199999999999999</v>
      </c>
      <c r="O26" s="13">
        <v>455</v>
      </c>
    </row>
    <row r="27" spans="1:15" ht="14" x14ac:dyDescent="0.15">
      <c r="B27" s="6" t="s">
        <v>27</v>
      </c>
      <c r="C27" s="26">
        <v>0.05</v>
      </c>
      <c r="D27" s="24"/>
      <c r="E27" s="24"/>
      <c r="F27" s="27">
        <v>0.1</v>
      </c>
      <c r="G27" s="24"/>
      <c r="H27" s="24"/>
      <c r="I27" s="27">
        <v>0.15</v>
      </c>
      <c r="J27" s="24"/>
      <c r="K27" s="24"/>
      <c r="L27" s="27">
        <v>0.2</v>
      </c>
      <c r="M27" s="24"/>
      <c r="N27" s="25"/>
      <c r="O27" s="13">
        <v>455</v>
      </c>
    </row>
    <row r="28" spans="1:15" ht="14" x14ac:dyDescent="0.15">
      <c r="B28" s="6" t="s">
        <v>28</v>
      </c>
      <c r="C28" s="23" t="s">
        <v>35</v>
      </c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5"/>
      <c r="O28" s="13">
        <v>455</v>
      </c>
    </row>
    <row r="29" spans="1:15" ht="14" x14ac:dyDescent="0.15">
      <c r="B29" s="6" t="s">
        <v>29</v>
      </c>
      <c r="C29" s="32">
        <v>0.13400000000000001</v>
      </c>
      <c r="D29" s="14">
        <v>0.20599999999999999</v>
      </c>
      <c r="E29" s="32">
        <v>0.13700000000000001</v>
      </c>
      <c r="F29" s="8">
        <v>0.35</v>
      </c>
      <c r="G29" s="8">
        <v>0.34200000000000003</v>
      </c>
      <c r="H29" s="8">
        <v>0.35299999999999998</v>
      </c>
      <c r="I29" s="10">
        <v>0.45500000000000002</v>
      </c>
      <c r="J29" s="11">
        <v>0.441</v>
      </c>
      <c r="K29" s="11">
        <v>0.433</v>
      </c>
      <c r="L29" s="16"/>
      <c r="M29" s="16"/>
      <c r="N29" s="16"/>
      <c r="O29" s="13">
        <v>455</v>
      </c>
    </row>
    <row r="30" spans="1:15" ht="14" x14ac:dyDescent="0.15">
      <c r="B30" s="6" t="s">
        <v>30</v>
      </c>
      <c r="C30" s="33">
        <v>0</v>
      </c>
      <c r="D30" s="34"/>
      <c r="E30" s="34"/>
      <c r="F30" s="33">
        <v>0.3</v>
      </c>
      <c r="G30" s="34"/>
      <c r="H30" s="34"/>
      <c r="I30" s="33">
        <v>0.4</v>
      </c>
      <c r="J30" s="34"/>
      <c r="K30" s="34"/>
      <c r="L30" s="16"/>
      <c r="M30" s="16"/>
      <c r="N30" s="16"/>
      <c r="O30" s="13">
        <v>455</v>
      </c>
    </row>
    <row r="31" spans="1:15" ht="14" x14ac:dyDescent="0.15">
      <c r="B31" s="6" t="s">
        <v>31</v>
      </c>
      <c r="F31" s="29" t="s">
        <v>47</v>
      </c>
      <c r="G31" s="28"/>
      <c r="H31" s="28"/>
      <c r="I31" s="28"/>
      <c r="J31" s="28"/>
      <c r="K31" s="28"/>
      <c r="L31" s="16"/>
      <c r="M31" s="16"/>
      <c r="N31" s="16"/>
      <c r="O31" s="13">
        <v>455</v>
      </c>
    </row>
    <row r="32" spans="1:15" ht="14" x14ac:dyDescent="0.15">
      <c r="B32" s="6" t="s">
        <v>32</v>
      </c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3">
        <v>455</v>
      </c>
    </row>
    <row r="33" spans="2:15" x14ac:dyDescent="0.15">
      <c r="I33" s="30" t="s">
        <v>43</v>
      </c>
      <c r="J33" s="30" t="s">
        <v>44</v>
      </c>
    </row>
    <row r="34" spans="2:15" ht="14" x14ac:dyDescent="0.15">
      <c r="B34" s="17" t="s">
        <v>40</v>
      </c>
      <c r="C34" s="29" t="s">
        <v>41</v>
      </c>
      <c r="D34" s="28"/>
      <c r="E34" s="28"/>
      <c r="F34" s="29" t="s">
        <v>42</v>
      </c>
      <c r="G34" s="29"/>
      <c r="H34" s="29"/>
      <c r="I34" s="31">
        <f>'[1]R2 + Gesamt'!$J$35</f>
        <v>4.040430981406231E-2</v>
      </c>
      <c r="J34" s="31">
        <v>0</v>
      </c>
      <c r="M34" s="30" t="s">
        <v>45</v>
      </c>
      <c r="N34" s="30" t="s">
        <v>43</v>
      </c>
      <c r="O34" s="30" t="s">
        <v>44</v>
      </c>
    </row>
    <row r="35" spans="2:15" x14ac:dyDescent="0.15">
      <c r="B35">
        <v>10</v>
      </c>
      <c r="C35">
        <f>C25</f>
        <v>0.37</v>
      </c>
      <c r="D35">
        <f t="shared" ref="D35:E35" si="0">D25</f>
        <v>0.36299999999999999</v>
      </c>
      <c r="E35">
        <f t="shared" si="0"/>
        <v>0.38200000000000001</v>
      </c>
      <c r="F35" s="31">
        <f>(C35/0.8121-0.0623)*4</f>
        <v>1.5732356606329267</v>
      </c>
      <c r="G35" s="31">
        <f>(D35/0.8121-0.0623)*4</f>
        <v>1.538757148134466</v>
      </c>
      <c r="H35" s="31">
        <f t="shared" ref="H35" si="1">(E35/0.8121-0.0623)*4</f>
        <v>1.6323416820588597</v>
      </c>
      <c r="I35" s="31">
        <f>AVERAGE(F35:H35)</f>
        <v>1.5814448302754174</v>
      </c>
      <c r="J35" s="31">
        <f>STDEVP(F35:H35)</f>
        <v>3.8644181080950094E-2</v>
      </c>
      <c r="M35">
        <v>0</v>
      </c>
      <c r="N35" s="31">
        <f>I34</f>
        <v>4.040430981406231E-2</v>
      </c>
      <c r="O35" s="31">
        <f>J34</f>
        <v>0</v>
      </c>
    </row>
    <row r="36" spans="2:15" x14ac:dyDescent="0.15">
      <c r="B36">
        <v>20</v>
      </c>
      <c r="C36">
        <f>F25</f>
        <v>0.30399999999999999</v>
      </c>
      <c r="D36">
        <f t="shared" ref="D36:E36" si="2">G25</f>
        <v>0.308</v>
      </c>
      <c r="E36">
        <f t="shared" si="2"/>
        <v>0.28599999999999998</v>
      </c>
      <c r="F36" s="31">
        <f>(C36/0.8121-0.0623)*8</f>
        <v>2.4963050855805933</v>
      </c>
      <c r="G36" s="31">
        <f t="shared" ref="G36:H36" si="3">(D36/0.8121-0.0623)*8</f>
        <v>2.5357090998645484</v>
      </c>
      <c r="H36" s="31">
        <f t="shared" si="3"/>
        <v>2.3189870213027945</v>
      </c>
      <c r="I36" s="31">
        <f t="shared" ref="I36:I38" si="4">AVERAGE(F36:H36)</f>
        <v>2.4503337355826456</v>
      </c>
      <c r="J36" s="31">
        <f t="shared" ref="J36:J38" si="5">STDEVP(F36:H36)</f>
        <v>9.4258999922225348E-2</v>
      </c>
      <c r="M36">
        <v>10</v>
      </c>
      <c r="N36" s="31">
        <f t="shared" ref="N36:N39" si="6">I35</f>
        <v>1.5814448302754174</v>
      </c>
      <c r="O36" s="31">
        <f t="shared" ref="O36:O39" si="7">J35</f>
        <v>3.8644181080950094E-2</v>
      </c>
    </row>
    <row r="37" spans="2:15" x14ac:dyDescent="0.15">
      <c r="B37">
        <v>30</v>
      </c>
      <c r="C37">
        <f>I25</f>
        <v>0.47299999999999998</v>
      </c>
      <c r="D37">
        <f t="shared" ref="D37:E37" si="8">J25</f>
        <v>0.498</v>
      </c>
      <c r="E37">
        <f t="shared" si="8"/>
        <v>0.45500000000000002</v>
      </c>
      <c r="F37" s="31">
        <f t="shared" ref="F37:F38" si="9">(C37/0.8121-0.0623)*8</f>
        <v>4.1611246890776989</v>
      </c>
      <c r="G37" s="31">
        <f t="shared" ref="G37:G38" si="10">(D37/0.8121-0.0623)*8</f>
        <v>4.4073997783524188</v>
      </c>
      <c r="H37" s="31">
        <f t="shared" ref="H37:H38" si="11">(E37/0.8121-0.0623)*8</f>
        <v>3.9838066247999011</v>
      </c>
      <c r="I37" s="31">
        <f t="shared" si="4"/>
        <v>4.1841103640766732</v>
      </c>
      <c r="J37" s="31">
        <f t="shared" si="5"/>
        <v>0.17369330418011814</v>
      </c>
      <c r="M37">
        <v>20</v>
      </c>
      <c r="N37" s="31">
        <f t="shared" si="6"/>
        <v>2.4503337355826456</v>
      </c>
      <c r="O37" s="31">
        <f t="shared" si="7"/>
        <v>9.4258999922225348E-2</v>
      </c>
    </row>
    <row r="38" spans="2:15" ht="14" thickBot="1" x14ac:dyDescent="0.2">
      <c r="B38">
        <v>40</v>
      </c>
      <c r="C38">
        <f>L25</f>
        <v>0.66400000000000003</v>
      </c>
      <c r="D38">
        <f t="shared" ref="D38:E38" si="12">M25</f>
        <v>0.68600000000000005</v>
      </c>
      <c r="E38">
        <f t="shared" si="12"/>
        <v>0.65500000000000003</v>
      </c>
      <c r="F38" s="31">
        <f t="shared" si="9"/>
        <v>6.0426663711365594</v>
      </c>
      <c r="G38" s="31">
        <f t="shared" si="10"/>
        <v>6.2593884496983128</v>
      </c>
      <c r="H38" s="31">
        <f t="shared" si="11"/>
        <v>5.95400733899766</v>
      </c>
      <c r="I38" s="31">
        <f t="shared" si="4"/>
        <v>6.0853540532775101</v>
      </c>
      <c r="J38" s="31">
        <f t="shared" si="5"/>
        <v>0.12827336524811964</v>
      </c>
      <c r="M38">
        <v>30</v>
      </c>
      <c r="N38" s="31">
        <f t="shared" si="6"/>
        <v>4.1841103640766732</v>
      </c>
      <c r="O38" s="31">
        <f t="shared" si="7"/>
        <v>0.17369330418011814</v>
      </c>
    </row>
    <row r="39" spans="2:15" x14ac:dyDescent="0.15">
      <c r="B39" s="35" t="s">
        <v>45</v>
      </c>
      <c r="C39" s="36" t="s">
        <v>41</v>
      </c>
      <c r="D39" s="36"/>
      <c r="E39" s="36"/>
      <c r="F39" s="36" t="s">
        <v>42</v>
      </c>
      <c r="G39" s="36"/>
      <c r="H39" s="36"/>
      <c r="I39" s="37" t="s">
        <v>43</v>
      </c>
      <c r="J39" s="38" t="s">
        <v>44</v>
      </c>
      <c r="M39">
        <v>40</v>
      </c>
      <c r="N39" s="31">
        <f t="shared" si="6"/>
        <v>6.0853540532775101</v>
      </c>
      <c r="O39" s="31">
        <f t="shared" si="7"/>
        <v>0.12827336524811964</v>
      </c>
    </row>
    <row r="40" spans="2:15" x14ac:dyDescent="0.15">
      <c r="B40" s="39">
        <v>0</v>
      </c>
      <c r="C40" s="40">
        <f>C29</f>
        <v>0.13400000000000001</v>
      </c>
      <c r="D40" s="40">
        <f>D29</f>
        <v>0.20599999999999999</v>
      </c>
      <c r="E40" s="40">
        <f>E29</f>
        <v>0.13700000000000001</v>
      </c>
      <c r="F40" s="41">
        <f>(C40/0.8121-0.0623)</f>
        <v>0.10270430981406231</v>
      </c>
      <c r="G40" s="41">
        <f t="shared" ref="G40:H40" si="13">(D40/0.8121-0.0623)</f>
        <v>0.19136334195296142</v>
      </c>
      <c r="H40" s="41">
        <f t="shared" si="13"/>
        <v>0.10639843615318312</v>
      </c>
      <c r="I40" s="46">
        <f>AVERAGE(F40:H40)</f>
        <v>0.13348869597340229</v>
      </c>
      <c r="J40" s="42">
        <f>STDEV(F40:H40)</f>
        <v>5.0154936225628083E-2</v>
      </c>
      <c r="L40" s="30" t="s">
        <v>46</v>
      </c>
    </row>
    <row r="41" spans="2:15" x14ac:dyDescent="0.15">
      <c r="B41" s="39">
        <v>5</v>
      </c>
      <c r="C41" s="40">
        <f>C26</f>
        <v>0.19800000000000001</v>
      </c>
      <c r="D41" s="40">
        <f t="shared" ref="D41:E41" si="14">D26</f>
        <v>0.20100000000000001</v>
      </c>
      <c r="E41" s="40">
        <f t="shared" si="14"/>
        <v>0.20399999999999999</v>
      </c>
      <c r="F41" s="41">
        <f>(C41/0.8121-0.0623)*2</f>
        <v>0.36302467676394534</v>
      </c>
      <c r="G41" s="41">
        <f t="shared" ref="G41:H41" si="15">(D41/0.8121-0.0623)*2</f>
        <v>0.37041292944218696</v>
      </c>
      <c r="H41" s="41">
        <f t="shared" si="15"/>
        <v>0.37780118212042851</v>
      </c>
      <c r="I41" s="46">
        <f>AVERAGE(F41:H41)</f>
        <v>0.37041292944218696</v>
      </c>
      <c r="J41" s="42">
        <f>STDEVP(F41:H41)</f>
        <v>6.0324830508143691E-3</v>
      </c>
      <c r="L41">
        <v>0</v>
      </c>
      <c r="M41">
        <v>0</v>
      </c>
      <c r="N41" s="31">
        <f>I40</f>
        <v>0.13348869597340229</v>
      </c>
      <c r="O41" s="31">
        <f>J40</f>
        <v>5.0154936225628083E-2</v>
      </c>
    </row>
    <row r="42" spans="2:15" x14ac:dyDescent="0.15">
      <c r="B42" s="39">
        <v>10</v>
      </c>
      <c r="C42" s="40">
        <f>F26</f>
        <v>0.24199999999999999</v>
      </c>
      <c r="D42" s="40">
        <f t="shared" ref="D42:E42" si="16">G26</f>
        <v>0.24</v>
      </c>
      <c r="E42" s="40">
        <f t="shared" si="16"/>
        <v>0.23899999999999999</v>
      </c>
      <c r="F42" s="41">
        <f t="shared" ref="F42:F44" si="17">(C42/0.8121-0.0623)*2</f>
        <v>0.47138571604482199</v>
      </c>
      <c r="G42" s="41">
        <f t="shared" ref="G42:G45" si="18">(D42/0.8121-0.0623)*2</f>
        <v>0.46646021425932765</v>
      </c>
      <c r="H42" s="41">
        <f t="shared" ref="H42:H45" si="19">(E42/0.8121-0.0623)*2</f>
        <v>0.46399746336658038</v>
      </c>
      <c r="I42" s="46">
        <f t="shared" ref="I42:I46" si="20">AVERAGE(F42:H42)</f>
        <v>0.46728113122357667</v>
      </c>
      <c r="J42" s="42">
        <f t="shared" ref="J42:J46" si="21">STDEVP(F42:H42)</f>
        <v>3.0715900232105593E-3</v>
      </c>
      <c r="L42">
        <v>320</v>
      </c>
      <c r="M42">
        <v>3.2000000000000001E-2</v>
      </c>
      <c r="N42" s="31">
        <f>I41</f>
        <v>0.37041292944218696</v>
      </c>
      <c r="O42" s="31">
        <f>J41</f>
        <v>6.0324830508143691E-3</v>
      </c>
    </row>
    <row r="43" spans="2:15" x14ac:dyDescent="0.15">
      <c r="B43" s="39">
        <v>15</v>
      </c>
      <c r="C43" s="40">
        <f>I26</f>
        <v>0.26500000000000001</v>
      </c>
      <c r="D43" s="40">
        <f t="shared" ref="D43:E43" si="22">J26</f>
        <v>0.255</v>
      </c>
      <c r="E43" s="40">
        <f t="shared" si="22"/>
        <v>0.251</v>
      </c>
      <c r="F43" s="41">
        <f t="shared" si="17"/>
        <v>0.52802898657800756</v>
      </c>
      <c r="G43" s="41">
        <f t="shared" si="18"/>
        <v>0.50340147765053556</v>
      </c>
      <c r="H43" s="41">
        <f t="shared" si="19"/>
        <v>0.49355047407954683</v>
      </c>
      <c r="I43" s="46">
        <f t="shared" si="20"/>
        <v>0.50832697943603</v>
      </c>
      <c r="J43" s="42">
        <f t="shared" si="21"/>
        <v>1.4500284638719104E-2</v>
      </c>
      <c r="L43">
        <v>640</v>
      </c>
      <c r="M43">
        <v>6.4000000000000001E-2</v>
      </c>
      <c r="N43" s="31">
        <f>I42</f>
        <v>0.46728113122357667</v>
      </c>
      <c r="O43" s="31">
        <f>J42</f>
        <v>3.0715900232105593E-3</v>
      </c>
    </row>
    <row r="44" spans="2:15" x14ac:dyDescent="0.15">
      <c r="B44" s="39">
        <v>20</v>
      </c>
      <c r="C44" s="40">
        <f>L26</f>
        <v>0.309</v>
      </c>
      <c r="D44" s="40">
        <f t="shared" ref="D44:E44" si="23">M26</f>
        <v>0.3</v>
      </c>
      <c r="E44" s="40">
        <f t="shared" si="23"/>
        <v>0.30199999999999999</v>
      </c>
      <c r="F44" s="41">
        <f t="shared" si="17"/>
        <v>0.63639002585888427</v>
      </c>
      <c r="G44" s="41">
        <f t="shared" si="18"/>
        <v>0.61422526782415943</v>
      </c>
      <c r="H44" s="41">
        <f t="shared" si="19"/>
        <v>0.61915076960965387</v>
      </c>
      <c r="I44" s="46">
        <f t="shared" si="20"/>
        <v>0.62325535443089919</v>
      </c>
      <c r="J44" s="42">
        <f t="shared" si="21"/>
        <v>9.5028008888808826E-3</v>
      </c>
      <c r="L44">
        <v>960</v>
      </c>
      <c r="M44">
        <v>9.6000000000000002E-2</v>
      </c>
      <c r="N44" s="31">
        <f>I43</f>
        <v>0.50832697943603</v>
      </c>
      <c r="O44" s="31">
        <f>J43</f>
        <v>1.4500284638719104E-2</v>
      </c>
    </row>
    <row r="45" spans="2:15" x14ac:dyDescent="0.15">
      <c r="B45" s="39">
        <v>30</v>
      </c>
      <c r="C45" s="40">
        <f>F29</f>
        <v>0.35</v>
      </c>
      <c r="D45" s="40">
        <f t="shared" ref="D45:E45" si="24">G29</f>
        <v>0.34200000000000003</v>
      </c>
      <c r="E45" s="40">
        <f t="shared" si="24"/>
        <v>0.35299999999999998</v>
      </c>
      <c r="F45" s="41">
        <f>(C45/0.8121-0.0623)*2</f>
        <v>0.73736281246151936</v>
      </c>
      <c r="G45" s="41">
        <f t="shared" si="18"/>
        <v>0.71766080531954191</v>
      </c>
      <c r="H45" s="41">
        <f t="shared" si="19"/>
        <v>0.74475106513976097</v>
      </c>
      <c r="I45" s="46">
        <f t="shared" si="20"/>
        <v>0.73325822764027404</v>
      </c>
      <c r="J45" s="42">
        <f t="shared" si="21"/>
        <v>1.1434050221388213E-2</v>
      </c>
      <c r="L45">
        <v>1300</v>
      </c>
      <c r="M45">
        <v>0.13</v>
      </c>
      <c r="N45" s="31">
        <f>I44</f>
        <v>0.62325535443089919</v>
      </c>
      <c r="O45" s="31">
        <f>J44</f>
        <v>9.5028008888808826E-3</v>
      </c>
    </row>
    <row r="46" spans="2:15" x14ac:dyDescent="0.15">
      <c r="B46" s="39">
        <v>40</v>
      </c>
      <c r="C46" s="40">
        <f>I29</f>
        <v>0.45500000000000002</v>
      </c>
      <c r="D46" s="40">
        <f t="shared" ref="D46:E46" si="25">J29</f>
        <v>0.441</v>
      </c>
      <c r="E46" s="40">
        <f t="shared" si="25"/>
        <v>0.433</v>
      </c>
      <c r="F46" s="41">
        <f>(C46/0.8121-0.0623)*2</f>
        <v>0.99595165619997528</v>
      </c>
      <c r="G46" s="41">
        <f t="shared" ref="G46" si="26">(D46/0.8121-0.0623)*2</f>
        <v>0.96147314370151449</v>
      </c>
      <c r="H46" s="41">
        <f t="shared" ref="H46" si="27">(E46/0.8121-0.0623)*2</f>
        <v>0.94177113655953693</v>
      </c>
      <c r="I46" s="46">
        <f t="shared" si="20"/>
        <v>0.96639864548700893</v>
      </c>
      <c r="J46" s="42">
        <f t="shared" si="21"/>
        <v>2.2391629433133609E-2</v>
      </c>
      <c r="L46">
        <v>1900</v>
      </c>
      <c r="M46">
        <v>0.19</v>
      </c>
      <c r="N46" s="31">
        <f>I45</f>
        <v>0.73325822764027404</v>
      </c>
      <c r="O46" s="31">
        <f>J45</f>
        <v>1.1434050221388213E-2</v>
      </c>
    </row>
    <row r="47" spans="2:15" ht="14" thickBot="1" x14ac:dyDescent="0.2">
      <c r="B47" s="43">
        <v>100</v>
      </c>
      <c r="C47" s="44">
        <f>C35</f>
        <v>0.37</v>
      </c>
      <c r="D47" s="44">
        <f t="shared" ref="D47:H47" si="28">D35</f>
        <v>0.36299999999999999</v>
      </c>
      <c r="E47" s="44">
        <f t="shared" si="28"/>
        <v>0.38200000000000001</v>
      </c>
      <c r="F47" s="44">
        <f t="shared" si="28"/>
        <v>1.5732356606329267</v>
      </c>
      <c r="G47" s="44">
        <f t="shared" si="28"/>
        <v>1.538757148134466</v>
      </c>
      <c r="H47" s="44">
        <f t="shared" si="28"/>
        <v>1.6323416820588597</v>
      </c>
      <c r="I47" s="47">
        <f>N36</f>
        <v>1.5814448302754174</v>
      </c>
      <c r="J47" s="45">
        <f>O36</f>
        <v>3.8644181080950094E-2</v>
      </c>
      <c r="L47">
        <v>2500</v>
      </c>
      <c r="M47">
        <v>0.25</v>
      </c>
      <c r="N47" s="31">
        <f>I46</f>
        <v>0.96639864548700893</v>
      </c>
      <c r="O47" s="31">
        <f>J46</f>
        <v>2.2391629433133609E-2</v>
      </c>
    </row>
    <row r="48" spans="2:15" x14ac:dyDescent="0.15">
      <c r="L48">
        <v>6400</v>
      </c>
      <c r="M48">
        <v>0.64</v>
      </c>
      <c r="N48" s="31">
        <f>I47</f>
        <v>1.5814448302754174</v>
      </c>
      <c r="O48" s="31">
        <f>J47</f>
        <v>3.8644181080950094E-2</v>
      </c>
    </row>
  </sheetData>
  <mergeCells count="19">
    <mergeCell ref="I30:K30"/>
    <mergeCell ref="F31:K31"/>
    <mergeCell ref="C34:E34"/>
    <mergeCell ref="F34:H34"/>
    <mergeCell ref="C39:E39"/>
    <mergeCell ref="F39:H39"/>
    <mergeCell ref="C30:E30"/>
    <mergeCell ref="F30:H30"/>
    <mergeCell ref="I24:K24"/>
    <mergeCell ref="L24:N24"/>
    <mergeCell ref="C23:E23"/>
    <mergeCell ref="F23:N23"/>
    <mergeCell ref="C28:N28"/>
    <mergeCell ref="C27:E27"/>
    <mergeCell ref="F27:H27"/>
    <mergeCell ref="I27:K27"/>
    <mergeCell ref="L27:N27"/>
    <mergeCell ref="C24:E24"/>
    <mergeCell ref="F24:H24"/>
  </mergeCells>
  <phoneticPr fontId="0" type="noConversion"/>
  <pageMargins left="0.78740157499999996" right="0.78740157499999996" top="0.984251969" bottom="0.984251969" header="0.5" footer="0.5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Plate 1 - 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Dirks, Tim</cp:lastModifiedBy>
  <dcterms:created xsi:type="dcterms:W3CDTF">2011-01-18T20:51:17Z</dcterms:created>
  <dcterms:modified xsi:type="dcterms:W3CDTF">2025-01-09T09:41:39Z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utoMacroName">
    <vt:lpwstr>None</vt:lpwstr>
  </property>
  <property fmtid="{D5CDD505-2E9C-101B-9397-08002B2CF9AE}" pid="3" name="LastEdited">
    <vt:lpwstr>16.0</vt:lpwstr>
  </property>
</Properties>
</file>