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ikroben-server/Bandow Lab Users/Tim Dirks/PostDoc/Manuskripte/Optimization CPJ/Excel Sheets/"/>
    </mc:Choice>
  </mc:AlternateContent>
  <xr:revisionPtr revIDLastSave="0" documentId="8_{91A75C0C-8EE5-A04E-99C0-36ED2E1230B8}" xr6:coauthVersionLast="47" xr6:coauthVersionMax="47" xr10:uidLastSave="{00000000-0000-0000-0000-000000000000}"/>
  <bookViews>
    <workbookView xWindow="2780" yWindow="500" windowWidth="34520" windowHeight="18260" xr2:uid="{00000000-000D-0000-FFFF-FFFF00000000}"/>
  </bookViews>
  <sheets>
    <sheet name="Plate 1 - Sheet1" sheetId="1" r:id="rId1"/>
    <sheet name="µAPPJ results" sheetId="3" r:id="rId2"/>
    <sheet name="calibration" sheetId="4" r:id="rId3"/>
  </sheets>
  <definedNames>
    <definedName name="MethodPointer1" localSheetId="2">-1487778048</definedName>
    <definedName name="MethodPointer1" localSheetId="1">-1223368976</definedName>
    <definedName name="MethodPointer1">1711773936</definedName>
    <definedName name="MethodPointer2" localSheetId="2">613</definedName>
    <definedName name="MethodPointer2" localSheetId="1">415</definedName>
    <definedName name="MethodPointer2">604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4" l="1"/>
  <c r="D36" i="4"/>
  <c r="E36" i="4"/>
  <c r="F36" i="4"/>
  <c r="G36" i="4"/>
  <c r="G38" i="4" s="1"/>
  <c r="H36" i="4"/>
  <c r="H38" i="4" s="1"/>
  <c r="C37" i="4"/>
  <c r="C38" i="4" s="1"/>
  <c r="D37" i="4"/>
  <c r="D38" i="4" s="1"/>
  <c r="E37" i="4"/>
  <c r="F37" i="4"/>
  <c r="G37" i="4"/>
  <c r="H37" i="4"/>
  <c r="E38" i="4"/>
  <c r="F38" i="4"/>
  <c r="D35" i="3"/>
  <c r="E35" i="3"/>
  <c r="F35" i="3"/>
  <c r="D36" i="3"/>
  <c r="E36" i="3"/>
  <c r="F36" i="3"/>
  <c r="L36" i="3"/>
  <c r="D37" i="3"/>
  <c r="E37" i="3"/>
  <c r="F37" i="3"/>
  <c r="K37" i="3"/>
  <c r="L37" i="3"/>
  <c r="D38" i="3"/>
  <c r="E38" i="3"/>
  <c r="F38" i="3"/>
  <c r="K38" i="3"/>
  <c r="K39" i="3" s="1"/>
  <c r="D39" i="3"/>
  <c r="E39" i="3"/>
  <c r="F39" i="3"/>
  <c r="D40" i="3"/>
  <c r="E40" i="3"/>
  <c r="F40" i="3" s="1"/>
  <c r="D41" i="3"/>
  <c r="E41" i="3"/>
  <c r="F41" i="3"/>
  <c r="H41" i="3" s="1"/>
  <c r="G41" i="3"/>
  <c r="J38" i="3" s="1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 s="1"/>
  <c r="D48" i="3"/>
  <c r="E48" i="3"/>
  <c r="F48" i="3" s="1"/>
  <c r="D49" i="3"/>
  <c r="E49" i="3"/>
  <c r="F49" i="3"/>
  <c r="K40" i="3" l="1"/>
  <c r="L39" i="3"/>
  <c r="G38" i="3"/>
  <c r="J37" i="3" s="1"/>
  <c r="H38" i="3"/>
  <c r="H35" i="3"/>
  <c r="G35" i="3"/>
  <c r="J36" i="3" s="1"/>
  <c r="G44" i="3"/>
  <c r="J39" i="3" s="1"/>
  <c r="H44" i="3"/>
  <c r="Q40" i="1" s="1"/>
  <c r="G47" i="3"/>
  <c r="J40" i="3" s="1"/>
  <c r="H47" i="3"/>
  <c r="L38" i="3"/>
  <c r="Q41" i="1"/>
  <c r="Q39" i="1"/>
  <c r="Q38" i="1"/>
  <c r="Q37" i="1"/>
  <c r="L40" i="3" l="1"/>
  <c r="K41" i="3"/>
  <c r="P38" i="1"/>
  <c r="P39" i="1"/>
  <c r="P40" i="1"/>
  <c r="P41" i="1"/>
  <c r="P37" i="1"/>
  <c r="L41" i="3" l="1"/>
  <c r="K42" i="3"/>
  <c r="G40" i="1"/>
  <c r="H40" i="1"/>
  <c r="H37" i="1"/>
  <c r="F40" i="1"/>
  <c r="I40" i="1" s="1"/>
  <c r="E37" i="1"/>
  <c r="F37" i="1"/>
  <c r="I37" i="1" s="1"/>
  <c r="D38" i="1"/>
  <c r="G38" i="1" s="1"/>
  <c r="E38" i="1"/>
  <c r="H38" i="1" s="1"/>
  <c r="F38" i="1"/>
  <c r="I38" i="1" s="1"/>
  <c r="D39" i="1"/>
  <c r="G39" i="1" s="1"/>
  <c r="E39" i="1"/>
  <c r="H39" i="1" s="1"/>
  <c r="F39" i="1"/>
  <c r="I39" i="1" s="1"/>
  <c r="D40" i="1"/>
  <c r="E40" i="1"/>
  <c r="D37" i="1"/>
  <c r="G37" i="1" s="1"/>
  <c r="K37" i="1" s="1"/>
  <c r="O38" i="1" s="1"/>
  <c r="K43" i="3" l="1"/>
  <c r="L42" i="3"/>
  <c r="J40" i="1"/>
  <c r="N41" i="1" s="1"/>
  <c r="K40" i="1"/>
  <c r="O41" i="1" s="1"/>
  <c r="J38" i="1"/>
  <c r="N39" i="1" s="1"/>
  <c r="K38" i="1"/>
  <c r="O39" i="1" s="1"/>
  <c r="J37" i="1"/>
  <c r="N38" i="1" s="1"/>
  <c r="K39" i="1"/>
  <c r="O40" i="1" s="1"/>
  <c r="J39" i="1"/>
  <c r="N40" i="1" s="1"/>
  <c r="K44" i="3" l="1"/>
  <c r="L43" i="3"/>
  <c r="L44" i="3" l="1"/>
  <c r="K45" i="3"/>
  <c r="L45" i="3" l="1"/>
  <c r="K46" i="3"/>
  <c r="L46" i="3" l="1"/>
  <c r="K47" i="3"/>
  <c r="K48" i="3" l="1"/>
  <c r="L47" i="3"/>
  <c r="L48" i="3" l="1"/>
  <c r="K49" i="3"/>
  <c r="L49" i="3" l="1"/>
  <c r="K50" i="3"/>
  <c r="L50" i="3" l="1"/>
  <c r="K51" i="3"/>
  <c r="L51" i="3" l="1"/>
  <c r="K52" i="3"/>
  <c r="L52" i="3" l="1"/>
  <c r="K53" i="3"/>
  <c r="K54" i="3" l="1"/>
  <c r="L53" i="3"/>
  <c r="L54" i="3" l="1"/>
  <c r="K55" i="3"/>
  <c r="L55" i="3" l="1"/>
  <c r="K56" i="3"/>
  <c r="K57" i="3" l="1"/>
  <c r="L56" i="3"/>
  <c r="L57" i="3" l="1"/>
  <c r="K58" i="3"/>
  <c r="L58" i="3" l="1"/>
  <c r="K59" i="3"/>
  <c r="L59" i="3" l="1"/>
  <c r="K60" i="3"/>
  <c r="L60" i="3" l="1"/>
  <c r="K61" i="3"/>
  <c r="L61" i="3" l="1"/>
  <c r="K62" i="3"/>
  <c r="L62" i="3" l="1"/>
  <c r="K63" i="3"/>
  <c r="K64" i="3" l="1"/>
  <c r="L63" i="3"/>
  <c r="K65" i="3" l="1"/>
  <c r="L64" i="3"/>
  <c r="L65" i="3" l="1"/>
  <c r="K66" i="3"/>
  <c r="L66" i="3" l="1"/>
  <c r="K67" i="3"/>
  <c r="L67" i="3" l="1"/>
  <c r="K68" i="3"/>
  <c r="L68" i="3" l="1"/>
  <c r="K69" i="3"/>
  <c r="L69" i="3" l="1"/>
  <c r="K70" i="3"/>
  <c r="L70" i="3" l="1"/>
  <c r="K71" i="3"/>
  <c r="K72" i="3" l="1"/>
  <c r="L71" i="3"/>
  <c r="K73" i="3" l="1"/>
  <c r="L72" i="3"/>
  <c r="L73" i="3" l="1"/>
  <c r="K74" i="3"/>
  <c r="L74" i="3" l="1"/>
  <c r="K75" i="3"/>
  <c r="L75" i="3" l="1"/>
  <c r="K76" i="3"/>
  <c r="L76" i="3" l="1"/>
  <c r="K77" i="3"/>
  <c r="L77" i="3" l="1"/>
  <c r="K78" i="3"/>
  <c r="L78" i="3" l="1"/>
  <c r="K79" i="3"/>
  <c r="L79" i="3" l="1"/>
  <c r="K80" i="3"/>
  <c r="K81" i="3" l="1"/>
  <c r="L80" i="3"/>
  <c r="L81" i="3" l="1"/>
  <c r="K82" i="3"/>
  <c r="L82" i="3" l="1"/>
  <c r="K83" i="3"/>
  <c r="L83" i="3" l="1"/>
  <c r="K84" i="3"/>
  <c r="L84" i="3" l="1"/>
  <c r="K85" i="3"/>
  <c r="K86" i="3" l="1"/>
  <c r="L85" i="3"/>
  <c r="L86" i="3" l="1"/>
  <c r="K87" i="3"/>
  <c r="K88" i="3" l="1"/>
  <c r="L87" i="3"/>
  <c r="L88" i="3" l="1"/>
  <c r="K89" i="3"/>
  <c r="L89" i="3" l="1"/>
  <c r="K90" i="3"/>
  <c r="L90" i="3" l="1"/>
  <c r="K91" i="3"/>
  <c r="L91" i="3" l="1"/>
  <c r="K92" i="3"/>
  <c r="L92" i="3" l="1"/>
  <c r="K93" i="3"/>
  <c r="L93" i="3" l="1"/>
  <c r="K94" i="3"/>
  <c r="L94" i="3" l="1"/>
  <c r="K95" i="3"/>
  <c r="K96" i="3" l="1"/>
  <c r="L95" i="3"/>
  <c r="L96" i="3" l="1"/>
  <c r="K97" i="3"/>
  <c r="K98" i="3" l="1"/>
  <c r="L97" i="3"/>
  <c r="L98" i="3" l="1"/>
  <c r="K99" i="3"/>
  <c r="L99" i="3" l="1"/>
  <c r="K100" i="3"/>
  <c r="L100" i="3" l="1"/>
  <c r="K101" i="3"/>
  <c r="L101" i="3" l="1"/>
  <c r="K102" i="3"/>
  <c r="L102" i="3" l="1"/>
  <c r="K103" i="3"/>
  <c r="K104" i="3" l="1"/>
  <c r="L103" i="3"/>
  <c r="L104" i="3" l="1"/>
  <c r="K105" i="3"/>
  <c r="L105" i="3" l="1"/>
  <c r="K106" i="3"/>
  <c r="L106" i="3" l="1"/>
  <c r="K107" i="3"/>
  <c r="L107" i="3" l="1"/>
  <c r="K108" i="3"/>
  <c r="L108" i="3" l="1"/>
  <c r="K109" i="3"/>
  <c r="L109" i="3" l="1"/>
  <c r="K110" i="3"/>
  <c r="L110" i="3" l="1"/>
  <c r="K111" i="3"/>
  <c r="K112" i="3" l="1"/>
  <c r="L111" i="3"/>
  <c r="L112" i="3" l="1"/>
  <c r="K113" i="3"/>
  <c r="L113" i="3" l="1"/>
  <c r="K114" i="3"/>
  <c r="L114" i="3" l="1"/>
  <c r="K115" i="3"/>
  <c r="L115" i="3" l="1"/>
  <c r="K116" i="3"/>
  <c r="L116" i="3" s="1"/>
</calcChain>
</file>

<file path=xl/sharedStrings.xml><?xml version="1.0" encoding="utf-8"?>
<sst xmlns="http://schemas.openxmlformats.org/spreadsheetml/2006/main" count="156" uniqueCount="58">
  <si>
    <t>Software Version</t>
  </si>
  <si>
    <t>3.08.01</t>
  </si>
  <si>
    <t>Experiment File Path:</t>
  </si>
  <si>
    <t>Protocol File Path:</t>
  </si>
  <si>
    <t>Plate Number</t>
  </si>
  <si>
    <t>Plate 1</t>
  </si>
  <si>
    <t>Date</t>
  </si>
  <si>
    <t>Time</t>
  </si>
  <si>
    <t>Reader Type:</t>
  </si>
  <si>
    <t>Epoch</t>
  </si>
  <si>
    <t>Reader Serial Number:</t>
  </si>
  <si>
    <t>191204C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</si>
  <si>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</si>
  <si>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</si>
  <si>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</si>
  <si>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</si>
  <si>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</si>
  <si>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</si>
  <si>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</si>
  <si>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Absorbance Endpoint</t>
  </si>
  <si>
    <t>G1..H12</t>
  </si>
  <si>
    <t>Wavelengths:  455</t>
  </si>
  <si>
    <t>Read Speed: Normal,  Delay: 100 msec,  Measurements/Data Point: 8</t>
  </si>
  <si>
    <t>Results</t>
  </si>
  <si>
    <t>Actual Temperature:</t>
  </si>
  <si>
    <t>A</t>
  </si>
  <si>
    <t>B</t>
  </si>
  <si>
    <t>C</t>
  </si>
  <si>
    <t>D</t>
  </si>
  <si>
    <t>E</t>
  </si>
  <si>
    <t>F</t>
  </si>
  <si>
    <t>G</t>
  </si>
  <si>
    <t>H</t>
  </si>
  <si>
    <t>*8</t>
  </si>
  <si>
    <t>*4</t>
  </si>
  <si>
    <t>10 min</t>
  </si>
  <si>
    <t>*2</t>
  </si>
  <si>
    <t>time [min]</t>
  </si>
  <si>
    <t>CPJ</t>
  </si>
  <si>
    <t>µAPPJ</t>
  </si>
  <si>
    <t>absorption [au]</t>
  </si>
  <si>
    <t>R1</t>
  </si>
  <si>
    <t>R2</t>
  </si>
  <si>
    <t>R3</t>
  </si>
  <si>
    <t>H2O2 [mM]</t>
  </si>
  <si>
    <t>Mean</t>
  </si>
  <si>
    <t>STABWN</t>
  </si>
  <si>
    <t>treatment time [min]</t>
  </si>
  <si>
    <t>mean</t>
  </si>
  <si>
    <t>40 min, 195ul Kpi + 5 ul</t>
  </si>
  <si>
    <t>30 min</t>
  </si>
  <si>
    <t>20 min</t>
  </si>
  <si>
    <t>190 ul kpi + 10 ul sample</t>
  </si>
  <si>
    <t>B1..C12</t>
  </si>
  <si>
    <t>H2O2 undiluted [mM]</t>
  </si>
  <si>
    <t>c H2O2 mM</t>
  </si>
  <si>
    <t>A1..A12</t>
  </si>
  <si>
    <t>1:10 diluted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</si>
</sst>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10"/>
      <color rgb="FF27413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CE0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7EB2DB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ABCEEA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14" fontId="0" fillId="0" borderId="0" xfId="0" applyNumberFormat="1"/>
    <xf numFmtId="21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/>
    <xf numFmtId="0" fontId="0" fillId="0" borderId="6" xfId="0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0" fillId="0" borderId="9" xfId="0" applyBorder="1"/>
    <xf numFmtId="2" fontId="0" fillId="0" borderId="0" xfId="0" applyNumberFormat="1" applyBorder="1"/>
    <xf numFmtId="2" fontId="0" fillId="0" borderId="10" xfId="0" applyNumberFormat="1" applyBorder="1"/>
    <xf numFmtId="0" fontId="0" fillId="0" borderId="11" xfId="0" applyBorder="1"/>
    <xf numFmtId="2" fontId="0" fillId="0" borderId="12" xfId="0" applyNumberFormat="1" applyBorder="1"/>
    <xf numFmtId="2" fontId="0" fillId="0" borderId="13" xfId="0" applyNumberFormat="1" applyBorder="1"/>
    <xf numFmtId="0" fontId="1" fillId="0" borderId="0" xfId="1"/>
    <xf numFmtId="0" fontId="1" fillId="0" borderId="0" xfId="1" applyAlignment="1">
      <alignment horizontal="center"/>
    </xf>
    <xf numFmtId="0" fontId="6" fillId="0" borderId="0" xfId="1" applyFont="1"/>
    <xf numFmtId="0" fontId="7" fillId="2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21" fontId="1" fillId="0" borderId="0" xfId="1" applyNumberFormat="1"/>
    <xf numFmtId="14" fontId="1" fillId="0" borderId="0" xfId="1" applyNumberFormat="1"/>
    <xf numFmtId="2" fontId="1" fillId="0" borderId="0" xfId="1" applyNumberFormat="1"/>
    <xf numFmtId="0" fontId="1" fillId="0" borderId="0" xfId="2"/>
    <xf numFmtId="0" fontId="1" fillId="0" borderId="13" xfId="2" applyBorder="1"/>
    <xf numFmtId="0" fontId="1" fillId="0" borderId="12" xfId="2" applyBorder="1"/>
    <xf numFmtId="0" fontId="4" fillId="2" borderId="14" xfId="2" applyFont="1" applyFill="1" applyBorder="1" applyAlignment="1">
      <alignment horizontal="center" vertical="center" wrapText="1"/>
    </xf>
    <xf numFmtId="0" fontId="1" fillId="0" borderId="10" xfId="2" applyBorder="1"/>
    <xf numFmtId="0" fontId="1" fillId="0" borderId="8" xfId="2" applyBorder="1"/>
    <xf numFmtId="0" fontId="1" fillId="0" borderId="7" xfId="2" applyBorder="1"/>
    <xf numFmtId="0" fontId="4" fillId="2" borderId="15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10" borderId="1" xfId="2" applyFont="1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3" fillId="12" borderId="1" xfId="2" applyFont="1" applyFill="1" applyBorder="1" applyAlignment="1">
      <alignment horizontal="center" vertical="center" wrapText="1"/>
    </xf>
    <xf numFmtId="0" fontId="1" fillId="2" borderId="1" xfId="2" applyFill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21" fontId="1" fillId="0" borderId="0" xfId="2" applyNumberFormat="1"/>
    <xf numFmtId="14" fontId="1" fillId="0" borderId="0" xfId="2" applyNumberFormat="1"/>
  </cellXfs>
  <cellStyles count="3">
    <cellStyle name="Normal" xfId="0" builtinId="0"/>
    <cellStyle name="Normal 2" xfId="2" xr:uid="{7155DB75-16D4-824A-AF81-C110FC186F86}"/>
    <cellStyle name="Standard 2" xfId="1" xr:uid="{4552FB81-996E-1D46-9932-F0FF7CA9CD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'Plate 1 - Sheet1'!$N$35</c:f>
              <c:strCache>
                <c:ptCount val="1"/>
                <c:pt idx="0">
                  <c:v>CPJ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2">
                    <a:lumMod val="75000"/>
                  </a:schemeClr>
                </a:solidFill>
                <a:prstDash val="sysDot"/>
              </a:ln>
              <a:effectLst/>
            </c:spPr>
            <c:trendlineType val="linear"/>
            <c:intercept val="4.0000000000000008E-2"/>
            <c:dispRSqr val="1"/>
            <c:dispEq val="1"/>
            <c:trendlineLbl>
              <c:layout>
                <c:manualLayout>
                  <c:x val="-7.8417979002624677E-2"/>
                  <c:y val="-2.225138524351122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'Plate 1 - Sheet1'!$O$37:$O$41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1.292781328081398E-2</c:v>
                  </c:pt>
                  <c:pt idx="2">
                    <c:v>3.967670967810067E-2</c:v>
                  </c:pt>
                  <c:pt idx="3">
                    <c:v>0.29137811338805913</c:v>
                  </c:pt>
                  <c:pt idx="4">
                    <c:v>6.5013306647698291E-2</c:v>
                  </c:pt>
                </c:numCache>
              </c:numRef>
            </c:plus>
            <c:minus>
              <c:numRef>
                <c:f>'Plate 1 - Sheet1'!$O$37:$O$41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1.292781328081398E-2</c:v>
                  </c:pt>
                  <c:pt idx="2">
                    <c:v>3.967670967810067E-2</c:v>
                  </c:pt>
                  <c:pt idx="3">
                    <c:v>0.29137811338805913</c:v>
                  </c:pt>
                  <c:pt idx="4">
                    <c:v>6.5013306647698291E-2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'Plate 1 - Sheet1'!$M$37:$M$41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xVal>
          <c:yVal>
            <c:numRef>
              <c:f>'Plate 1 - Sheet1'!$N$37:$N$41</c:f>
              <c:numCache>
                <c:formatCode>0.00</c:formatCode>
                <c:ptCount val="5"/>
                <c:pt idx="0">
                  <c:v>4.0399999999999998E-2</c:v>
                </c:pt>
                <c:pt idx="1">
                  <c:v>1.3154677338587202</c:v>
                </c:pt>
                <c:pt idx="2">
                  <c:v>2.6604884784304068</c:v>
                </c:pt>
                <c:pt idx="3">
                  <c:v>4.0297779747978488</c:v>
                </c:pt>
                <c:pt idx="4">
                  <c:v>6.0886377211345071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CD-6646-9818-3D6E27732337}"/>
            </c:ext>
          </c:extLst>
        </c:ser>
        <c:ser>
          <c:idx val="1"/>
          <c:order val="1"/>
          <c:tx>
            <c:strRef>
              <c:f>'Plate 1 - Sheet1'!$P$35</c:f>
              <c:strCache>
                <c:ptCount val="1"/>
                <c:pt idx="0">
                  <c:v>µAPPJ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2.8773136824830764E-2"/>
                  <c:y val="7.16586061260108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'Plate 1 - Sheet1'!$Q$37:$Q$41</c:f>
                <c:numCache>
                  <c:formatCode>General</c:formatCode>
                  <c:ptCount val="5"/>
                  <c:pt idx="0">
                    <c:v>6.5158264033114239E-3</c:v>
                  </c:pt>
                  <c:pt idx="1">
                    <c:v>2.1233045448224831E-2</c:v>
                  </c:pt>
                  <c:pt idx="2">
                    <c:v>3.9812356944488425E-2</c:v>
                  </c:pt>
                  <c:pt idx="3">
                    <c:v>4.0040219671656822E-2</c:v>
                  </c:pt>
                  <c:pt idx="4">
                    <c:v>0.11987636554625831</c:v>
                  </c:pt>
                </c:numCache>
              </c:numRef>
            </c:plus>
            <c:minus>
              <c:numRef>
                <c:f>'Plate 1 - Sheet1'!$Q$37:$Q$41</c:f>
                <c:numCache>
                  <c:formatCode>General</c:formatCode>
                  <c:ptCount val="5"/>
                  <c:pt idx="0">
                    <c:v>6.5158264033114239E-3</c:v>
                  </c:pt>
                  <c:pt idx="1">
                    <c:v>2.1233045448224831E-2</c:v>
                  </c:pt>
                  <c:pt idx="2">
                    <c:v>3.9812356944488425E-2</c:v>
                  </c:pt>
                  <c:pt idx="3">
                    <c:v>4.0040219671656822E-2</c:v>
                  </c:pt>
                  <c:pt idx="4">
                    <c:v>0.11987636554625831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'Plate 1 - Sheet1'!$M$37:$M$41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xVal>
          <c:yVal>
            <c:numRef>
              <c:f>'Plate 1 - Sheet1'!$P$37:$P$41</c:f>
              <c:numCache>
                <c:formatCode>0.00</c:formatCode>
                <c:ptCount val="5"/>
                <c:pt idx="0">
                  <c:v>4.040430981406231E-2</c:v>
                </c:pt>
                <c:pt idx="1">
                  <c:v>0.72915364281902884</c:v>
                </c:pt>
                <c:pt idx="2">
                  <c:v>1.4753671633214303</c:v>
                </c:pt>
                <c:pt idx="3">
                  <c:v>2.2856122070352582</c:v>
                </c:pt>
                <c:pt idx="4">
                  <c:v>3.2511899355580174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9A-0049-86CA-92160BC5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253551"/>
        <c:axId val="992255199"/>
      </c:scatterChart>
      <c:valAx>
        <c:axId val="992253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time [min]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255199"/>
        <c:crosses val="autoZero"/>
        <c:crossBetween val="midCat"/>
      </c:valAx>
      <c:valAx>
        <c:axId val="9922551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>
                    <a:solidFill>
                      <a:schemeClr val="tx1"/>
                    </a:solidFill>
                  </a:rPr>
                  <a:t>O</a:t>
                </a:r>
                <a:r>
                  <a:rPr lang="de-DE" baseline="-25000">
                    <a:solidFill>
                      <a:schemeClr val="tx1"/>
                    </a:solidFill>
                  </a:rPr>
                  <a:t>2</a:t>
                </a:r>
                <a:r>
                  <a:rPr lang="de-DE" baseline="0">
                    <a:solidFill>
                      <a:schemeClr val="tx1"/>
                    </a:solidFill>
                  </a:rPr>
                  <a:t>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2535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'µAPPJ results'!$I$36:$I$40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xVal>
          <c:yVal>
            <c:numRef>
              <c:f>'µAPPJ results'!$J$36:$J$40</c:f>
              <c:numCache>
                <c:formatCode>General</c:formatCode>
                <c:ptCount val="5"/>
                <c:pt idx="0">
                  <c:v>4.040430981406231E-2</c:v>
                </c:pt>
                <c:pt idx="1">
                  <c:v>0.72915364281902884</c:v>
                </c:pt>
                <c:pt idx="2">
                  <c:v>1.4753671633214303</c:v>
                </c:pt>
                <c:pt idx="3">
                  <c:v>2.2856122070352582</c:v>
                </c:pt>
                <c:pt idx="4">
                  <c:v>3.2511899355580174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72-4A4E-B462-AC18553271DC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7.9136920384951875E-2"/>
                  <c:y val="-1.2667687372411782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'µAPPJ results'!$I$36:$I$40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</c:numCache>
            </c:numRef>
          </c:xVal>
          <c:yVal>
            <c:numRef>
              <c:f>'µAPPJ results'!$J$36:$J$40</c:f>
              <c:numCache>
                <c:formatCode>General</c:formatCode>
                <c:ptCount val="5"/>
                <c:pt idx="0">
                  <c:v>4.040430981406231E-2</c:v>
                </c:pt>
                <c:pt idx="1">
                  <c:v>0.72915364281902884</c:v>
                </c:pt>
                <c:pt idx="2">
                  <c:v>1.4753671633214303</c:v>
                </c:pt>
                <c:pt idx="3">
                  <c:v>2.2856122070352582</c:v>
                </c:pt>
                <c:pt idx="4">
                  <c:v>3.2511899355580174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72-4A4E-B462-AC185532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460975"/>
        <c:axId val="475830335"/>
      </c:scatterChart>
      <c:valAx>
        <c:axId val="5314609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solidFill>
                      <a:schemeClr val="tx1"/>
                    </a:solidFill>
                  </a:rPr>
                  <a:t>treatment</a:t>
                </a:r>
                <a:r>
                  <a:rPr lang="de-DE" b="1" baseline="0">
                    <a:solidFill>
                      <a:schemeClr val="tx1"/>
                    </a:solidFill>
                  </a:rPr>
                  <a:t> time [min]</a:t>
                </a:r>
                <a:endParaRPr lang="de-DE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830335"/>
        <c:crosses val="autoZero"/>
        <c:crossBetween val="midCat"/>
      </c:valAx>
      <c:valAx>
        <c:axId val="475830335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solidFill>
                      <a:schemeClr val="tx1"/>
                    </a:solidFill>
                  </a:rPr>
                  <a:t>H</a:t>
                </a:r>
                <a:r>
                  <a:rPr lang="de-DE" b="1" baseline="-25000">
                    <a:solidFill>
                      <a:schemeClr val="tx1"/>
                    </a:solidFill>
                  </a:rPr>
                  <a:t>2</a:t>
                </a:r>
                <a:r>
                  <a:rPr lang="de-DE" b="1">
                    <a:solidFill>
                      <a:schemeClr val="tx1"/>
                    </a:solidFill>
                  </a:rPr>
                  <a:t>O</a:t>
                </a:r>
                <a:r>
                  <a:rPr lang="de-DE" b="1" baseline="-25000">
                    <a:solidFill>
                      <a:schemeClr val="tx1"/>
                    </a:solidFill>
                  </a:rPr>
                  <a:t>2</a:t>
                </a:r>
                <a:r>
                  <a:rPr lang="de-DE" b="1">
                    <a:solidFill>
                      <a:schemeClr val="tx1"/>
                    </a:solidFill>
                  </a:rPr>
                  <a:t>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4609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'µAPPJ results'!$K$36:$K$116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'µAPPJ results'!$L$36:$L$116</c:f>
              <c:numCache>
                <c:formatCode>General</c:formatCode>
                <c:ptCount val="81"/>
                <c:pt idx="0">
                  <c:v>0</c:v>
                </c:pt>
                <c:pt idx="1">
                  <c:v>7.85E-2</c:v>
                </c:pt>
                <c:pt idx="2">
                  <c:v>0.157</c:v>
                </c:pt>
                <c:pt idx="3">
                  <c:v>0.23549999999999999</c:v>
                </c:pt>
                <c:pt idx="4">
                  <c:v>0.314</c:v>
                </c:pt>
                <c:pt idx="5">
                  <c:v>0.39250000000000002</c:v>
                </c:pt>
                <c:pt idx="6">
                  <c:v>0.47099999999999997</c:v>
                </c:pt>
                <c:pt idx="7">
                  <c:v>0.54949999999999999</c:v>
                </c:pt>
                <c:pt idx="8">
                  <c:v>0.628</c:v>
                </c:pt>
                <c:pt idx="9">
                  <c:v>0.70650000000000002</c:v>
                </c:pt>
                <c:pt idx="10">
                  <c:v>0.78500000000000003</c:v>
                </c:pt>
                <c:pt idx="11">
                  <c:v>0.86350000000000005</c:v>
                </c:pt>
                <c:pt idx="12">
                  <c:v>0.94199999999999995</c:v>
                </c:pt>
                <c:pt idx="13">
                  <c:v>1.0205</c:v>
                </c:pt>
                <c:pt idx="14">
                  <c:v>1.099</c:v>
                </c:pt>
                <c:pt idx="15">
                  <c:v>1.1775</c:v>
                </c:pt>
                <c:pt idx="16">
                  <c:v>1.256</c:v>
                </c:pt>
                <c:pt idx="17">
                  <c:v>1.3345</c:v>
                </c:pt>
                <c:pt idx="18">
                  <c:v>1.413</c:v>
                </c:pt>
                <c:pt idx="19">
                  <c:v>1.4915</c:v>
                </c:pt>
                <c:pt idx="20">
                  <c:v>1.57</c:v>
                </c:pt>
                <c:pt idx="21">
                  <c:v>1.6485000000000001</c:v>
                </c:pt>
                <c:pt idx="22">
                  <c:v>1.7270000000000001</c:v>
                </c:pt>
                <c:pt idx="23">
                  <c:v>1.8055000000000001</c:v>
                </c:pt>
                <c:pt idx="24">
                  <c:v>1.8839999999999999</c:v>
                </c:pt>
                <c:pt idx="25">
                  <c:v>1.9624999999999999</c:v>
                </c:pt>
                <c:pt idx="26">
                  <c:v>2.0409999999999999</c:v>
                </c:pt>
                <c:pt idx="27">
                  <c:v>2.1194999999999999</c:v>
                </c:pt>
                <c:pt idx="28">
                  <c:v>2.198</c:v>
                </c:pt>
                <c:pt idx="29">
                  <c:v>2.2765</c:v>
                </c:pt>
                <c:pt idx="30">
                  <c:v>2.355</c:v>
                </c:pt>
                <c:pt idx="31">
                  <c:v>2.4335</c:v>
                </c:pt>
                <c:pt idx="32">
                  <c:v>2.512</c:v>
                </c:pt>
                <c:pt idx="33">
                  <c:v>2.5905</c:v>
                </c:pt>
                <c:pt idx="34">
                  <c:v>2.669</c:v>
                </c:pt>
                <c:pt idx="35">
                  <c:v>2.7475000000000001</c:v>
                </c:pt>
                <c:pt idx="36">
                  <c:v>2.8260000000000001</c:v>
                </c:pt>
                <c:pt idx="37">
                  <c:v>2.9045000000000001</c:v>
                </c:pt>
                <c:pt idx="38">
                  <c:v>2.9830000000000001</c:v>
                </c:pt>
                <c:pt idx="39">
                  <c:v>3.0615000000000001</c:v>
                </c:pt>
                <c:pt idx="40">
                  <c:v>3.14</c:v>
                </c:pt>
                <c:pt idx="41">
                  <c:v>3.2185000000000001</c:v>
                </c:pt>
                <c:pt idx="42">
                  <c:v>3.2970000000000002</c:v>
                </c:pt>
                <c:pt idx="43">
                  <c:v>3.3755000000000002</c:v>
                </c:pt>
                <c:pt idx="44">
                  <c:v>3.4540000000000002</c:v>
                </c:pt>
                <c:pt idx="45">
                  <c:v>3.5325000000000002</c:v>
                </c:pt>
                <c:pt idx="46">
                  <c:v>3.6110000000000002</c:v>
                </c:pt>
                <c:pt idx="47">
                  <c:v>3.6895000000000002</c:v>
                </c:pt>
                <c:pt idx="48">
                  <c:v>3.7679999999999998</c:v>
                </c:pt>
                <c:pt idx="49">
                  <c:v>3.8464999999999998</c:v>
                </c:pt>
                <c:pt idx="50">
                  <c:v>3.9249999999999998</c:v>
                </c:pt>
                <c:pt idx="51">
                  <c:v>4.0034999999999998</c:v>
                </c:pt>
                <c:pt idx="52">
                  <c:v>4.0819999999999999</c:v>
                </c:pt>
                <c:pt idx="53">
                  <c:v>4.1604999999999999</c:v>
                </c:pt>
                <c:pt idx="54">
                  <c:v>4.2389999999999999</c:v>
                </c:pt>
                <c:pt idx="55">
                  <c:v>4.3174999999999999</c:v>
                </c:pt>
                <c:pt idx="56">
                  <c:v>4.3959999999999999</c:v>
                </c:pt>
                <c:pt idx="57">
                  <c:v>4.4744999999999999</c:v>
                </c:pt>
                <c:pt idx="58">
                  <c:v>4.5529999999999999</c:v>
                </c:pt>
                <c:pt idx="59">
                  <c:v>4.6315</c:v>
                </c:pt>
                <c:pt idx="60">
                  <c:v>4.71</c:v>
                </c:pt>
                <c:pt idx="61">
                  <c:v>4.7885</c:v>
                </c:pt>
                <c:pt idx="62">
                  <c:v>4.867</c:v>
                </c:pt>
                <c:pt idx="63">
                  <c:v>4.9455</c:v>
                </c:pt>
                <c:pt idx="64">
                  <c:v>5.024</c:v>
                </c:pt>
                <c:pt idx="65">
                  <c:v>5.1025</c:v>
                </c:pt>
                <c:pt idx="66">
                  <c:v>5.181</c:v>
                </c:pt>
                <c:pt idx="67">
                  <c:v>5.2595000000000001</c:v>
                </c:pt>
                <c:pt idx="68">
                  <c:v>5.3380000000000001</c:v>
                </c:pt>
                <c:pt idx="69">
                  <c:v>5.4165000000000001</c:v>
                </c:pt>
                <c:pt idx="70">
                  <c:v>5.4950000000000001</c:v>
                </c:pt>
                <c:pt idx="71">
                  <c:v>5.5735000000000001</c:v>
                </c:pt>
                <c:pt idx="72">
                  <c:v>5.6520000000000001</c:v>
                </c:pt>
                <c:pt idx="73">
                  <c:v>5.7305000000000001</c:v>
                </c:pt>
                <c:pt idx="74">
                  <c:v>5.8090000000000002</c:v>
                </c:pt>
                <c:pt idx="75">
                  <c:v>5.8875000000000002</c:v>
                </c:pt>
                <c:pt idx="76">
                  <c:v>5.9660000000000002</c:v>
                </c:pt>
                <c:pt idx="77">
                  <c:v>6.0445000000000002</c:v>
                </c:pt>
                <c:pt idx="78">
                  <c:v>6.1230000000000002</c:v>
                </c:pt>
                <c:pt idx="79">
                  <c:v>6.2015000000000002</c:v>
                </c:pt>
                <c:pt idx="80">
                  <c:v>6.28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90-044D-9804-67C66DD7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460975"/>
        <c:axId val="475830335"/>
      </c:scatterChart>
      <c:valAx>
        <c:axId val="5314609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solidFill>
                      <a:schemeClr val="tx1"/>
                    </a:solidFill>
                  </a:rPr>
                  <a:t>treatment</a:t>
                </a:r>
                <a:r>
                  <a:rPr lang="de-DE" b="1" baseline="0">
                    <a:solidFill>
                      <a:schemeClr val="tx1"/>
                    </a:solidFill>
                  </a:rPr>
                  <a:t> time [min]</a:t>
                </a:r>
                <a:endParaRPr lang="de-DE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830335"/>
        <c:crosses val="autoZero"/>
        <c:crossBetween val="midCat"/>
      </c:valAx>
      <c:valAx>
        <c:axId val="475830335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>
                    <a:solidFill>
                      <a:schemeClr val="tx1"/>
                    </a:solidFill>
                  </a:rPr>
                  <a:t>H</a:t>
                </a:r>
                <a:r>
                  <a:rPr lang="de-DE" b="1" baseline="-25000">
                    <a:solidFill>
                      <a:schemeClr val="tx1"/>
                    </a:solidFill>
                  </a:rPr>
                  <a:t>2</a:t>
                </a:r>
                <a:r>
                  <a:rPr lang="de-DE" b="1">
                    <a:solidFill>
                      <a:schemeClr val="tx1"/>
                    </a:solidFill>
                  </a:rPr>
                  <a:t>O</a:t>
                </a:r>
                <a:r>
                  <a:rPr lang="de-DE" b="1" baseline="-25000">
                    <a:solidFill>
                      <a:schemeClr val="tx1"/>
                    </a:solidFill>
                  </a:rPr>
                  <a:t>2</a:t>
                </a:r>
                <a:r>
                  <a:rPr lang="de-DE" b="1">
                    <a:solidFill>
                      <a:schemeClr val="tx1"/>
                    </a:solidFill>
                  </a:rPr>
                  <a:t>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4609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2588363954505681E-2"/>
                  <c:y val="1.34722222222222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calibration!$C$35:$H$35</c:f>
              <c:numCache>
                <c:formatCode>General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>
                  <c:v>2</c:v>
                </c:pt>
              </c:numCache>
            </c:numRef>
          </c:xVal>
          <c:yVal>
            <c:numRef>
              <c:f>calibration!$C$38:$H$38</c:f>
              <c:numCache>
                <c:formatCode>General</c:formatCode>
                <c:ptCount val="6"/>
                <c:pt idx="0">
                  <c:v>6.8500000000000005E-2</c:v>
                </c:pt>
                <c:pt idx="1">
                  <c:v>0.16250000000000001</c:v>
                </c:pt>
                <c:pt idx="2">
                  <c:v>0.27050000000000002</c:v>
                </c:pt>
                <c:pt idx="3">
                  <c:v>0.45250000000000001</c:v>
                </c:pt>
                <c:pt idx="4">
                  <c:v>0.87949999999999995</c:v>
                </c:pt>
                <c:pt idx="5">
                  <c:v>1.6875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70-284C-837E-27BE8EA4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765152"/>
        <c:axId val="1560787856"/>
      </c:scatterChart>
      <c:valAx>
        <c:axId val="1560765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H</a:t>
                </a:r>
                <a:r>
                  <a:rPr lang="de-DE" b="1" baseline="-25000"/>
                  <a:t>2</a:t>
                </a:r>
                <a:r>
                  <a:rPr lang="de-DE" b="1"/>
                  <a:t>O</a:t>
                </a:r>
                <a:r>
                  <a:rPr lang="de-DE" b="1" baseline="-25000"/>
                  <a:t>2</a:t>
                </a:r>
                <a:r>
                  <a:rPr lang="de-DE" b="1" baseline="0"/>
                  <a:t> [mM]</a:t>
                </a:r>
                <a:endParaRPr lang="de-DE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0787856"/>
        <c:crosses val="autoZero"/>
        <c:crossBetween val="midCat"/>
      </c:valAx>
      <c:valAx>
        <c:axId val="1560787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absorption [au]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07651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393700</xdr:colOff>
      <xdr:row>41</xdr:row>
      <xdr:rowOff>146050</xdr:rowOff>
    </xdr:from>
    <xdr:to>
      <xdr:col>11</xdr:col>
      <xdr:colOff>444500</xdr:colOff>
      <xdr:row>64</xdr:row>
      <xdr:rowOff>101600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25D79EF-BCF2-E14B-B67F-1BF5D3470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22958</xdr:colOff>
      <xdr:row>32</xdr:row>
      <xdr:rowOff>38100</xdr:rowOff>
    </xdr:from>
    <xdr:to>
      <xdr:col>20</xdr:col>
      <xdr:colOff>550007</xdr:colOff>
      <xdr:row>50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6BAA2F6-6E56-6A4C-832A-F208AB5E3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29308</xdr:colOff>
      <xdr:row>51</xdr:row>
      <xdr:rowOff>27913</xdr:rowOff>
    </xdr:from>
    <xdr:to>
      <xdr:col>20</xdr:col>
      <xdr:colOff>556357</xdr:colOff>
      <xdr:row>70</xdr:row>
      <xdr:rowOff>129513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3A3610B-50E3-5443-8BE5-175E1153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233362</xdr:colOff>
      <xdr:row>22</xdr:row>
      <xdr:rowOff>123825</xdr:rowOff>
    </xdr:from>
    <xdr:to>
      <xdr:col>23</xdr:col>
      <xdr:colOff>342900</xdr:colOff>
      <xdr:row>44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9015A82-2522-2A42-8056-A438405B7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1"/>
  <sheetViews>
    <sheetView tabSelected="1" topLeftCell="A18" zoomScale="106" zoomScaleNormal="106" workbookViewId="0">
      <selection activeCell="G37" sqref="G37"/>
    </sheetView>
  </sheetViews>
  <sheetFormatPr baseColWidth="10" defaultColWidth="9.1640625" defaultRowHeight="13" x14ac:dyDescent="0.15"/>
  <cols>
    <col min="1" max="1" width="20.6640625" customWidth="1"/>
    <col min="2" max="2" width="12.6640625" customWidth="1"/>
    <col min="3" max="3" width="13" customWidth="1"/>
    <col min="13" max="13" width="17.5" bestFit="1" customWidth="1"/>
  </cols>
  <sheetData>
    <row r="2" spans="1:2" x14ac:dyDescent="0.15">
      <c r="A2" t="s">
        <v>0</v>
      </c>
      <c r="B2" t="s">
        <v>1</v>
      </c>
    </row>
    <row r="4" spans="1:2" x14ac:dyDescent="0.15">
      <c r="A4" t="s">
        <v>2</v>
      </c>
    </row>
    <row r="5" spans="1:2" x14ac:dyDescent="0.15">
      <c r="A5" t="s">
        <v>3</v>
      </c>
    </row>
    <row r="6" spans="1:2" x14ac:dyDescent="0.15">
      <c r="A6" t="s">
        <v>4</v>
      </c>
      <c r="B6" t="s">
        <v>5</v>
      </c>
    </row>
    <row r="7" spans="1:2" x14ac:dyDescent="0.15">
      <c r="A7" t="s">
        <v>6</v>
      </c>
      <c r="B7" s="1">
        <v>44790</v>
      </c>
    </row>
    <row r="8" spans="1:2" x14ac:dyDescent="0.15">
      <c r="A8" t="s">
        <v>7</v>
      </c>
      <c r="B8" s="2">
        <v>0.6639004629629629</v>
      </c>
    </row>
    <row r="9" spans="1:2" x14ac:dyDescent="0.15">
      <c r="A9" t="s">
        <v>8</v>
      </c>
      <c r="B9" t="s">
        <v>9</v>
      </c>
    </row>
    <row r="10" spans="1:2" x14ac:dyDescent="0.15">
      <c r="A10" t="s">
        <v>10</v>
      </c>
      <c r="B10" t="s">
        <v>11</v>
      </c>
    </row>
    <row r="11" spans="1:2" x14ac:dyDescent="0.15">
      <c r="A11" t="s">
        <v>12</v>
      </c>
      <c r="B11" t="s">
        <v>13</v>
      </c>
    </row>
    <row r="13" spans="1:2" ht="14" x14ac:dyDescent="0.15">
      <c r="A13" s="3" t="s">
        <v>14</v>
      </c>
      <c r="B13" s="4"/>
    </row>
    <row r="14" spans="1:2" x14ac:dyDescent="0.15">
      <c r="A14" t="s">
        <v>15</v>
      </c>
      <c r="B14" t="s">
        <v>16</v>
      </c>
    </row>
    <row r="15" spans="1:2" x14ac:dyDescent="0.15">
      <c r="A15" t="s">
        <v>17</v>
      </c>
    </row>
    <row r="16" spans="1:2" x14ac:dyDescent="0.15">
      <c r="A16" t="s">
        <v>18</v>
      </c>
      <c r="B16" t="s">
        <v>19</v>
      </c>
    </row>
    <row r="17" spans="1:15" x14ac:dyDescent="0.15">
      <c r="B17" t="s">
        <v>20</v>
      </c>
    </row>
    <row r="18" spans="1:15" x14ac:dyDescent="0.15">
      <c r="B18" t="s">
        <v>21</v>
      </c>
    </row>
    <row r="19" spans="1:15" x14ac:dyDescent="0.15">
      <c r="B19" t="s">
        <v>22</v>
      </c>
    </row>
    <row r="21" spans="1:15" ht="14" x14ac:dyDescent="0.15">
      <c r="A21" s="3" t="s">
        <v>23</v>
      </c>
      <c r="B21" s="4"/>
    </row>
    <row r="22" spans="1:15" x14ac:dyDescent="0.15">
      <c r="A22" t="s">
        <v>24</v>
      </c>
      <c r="B22">
        <v>0</v>
      </c>
    </row>
    <row r="24" spans="1:15" x14ac:dyDescent="0.15">
      <c r="B24" s="5"/>
      <c r="C24" s="6">
        <v>1</v>
      </c>
      <c r="D24" s="6">
        <v>2</v>
      </c>
      <c r="E24" s="6">
        <v>3</v>
      </c>
      <c r="F24" s="6">
        <v>4</v>
      </c>
      <c r="G24" s="6">
        <v>5</v>
      </c>
      <c r="H24" s="6">
        <v>6</v>
      </c>
      <c r="I24" s="6">
        <v>7</v>
      </c>
      <c r="J24" s="6">
        <v>8</v>
      </c>
      <c r="K24" s="6">
        <v>9</v>
      </c>
      <c r="L24" s="6">
        <v>10</v>
      </c>
      <c r="M24" s="6">
        <v>11</v>
      </c>
      <c r="N24" s="6">
        <v>12</v>
      </c>
    </row>
    <row r="25" spans="1:15" ht="14" x14ac:dyDescent="0.15">
      <c r="B25" s="6" t="s">
        <v>25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>
        <v>455</v>
      </c>
    </row>
    <row r="26" spans="1:15" ht="14" x14ac:dyDescent="0.15">
      <c r="B26" s="6" t="s">
        <v>26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>
        <v>455</v>
      </c>
    </row>
    <row r="27" spans="1:15" ht="14" x14ac:dyDescent="0.15">
      <c r="B27" s="6" t="s">
        <v>27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>
        <v>455</v>
      </c>
    </row>
    <row r="28" spans="1:15" ht="14" x14ac:dyDescent="0.15">
      <c r="B28" s="6" t="s">
        <v>28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>
        <v>455</v>
      </c>
    </row>
    <row r="29" spans="1:15" ht="14" x14ac:dyDescent="0.15">
      <c r="B29" s="6" t="s">
        <v>29</v>
      </c>
      <c r="C29" s="21" t="s">
        <v>34</v>
      </c>
      <c r="D29" s="22"/>
      <c r="E29" s="23"/>
      <c r="F29" s="21" t="s">
        <v>33</v>
      </c>
      <c r="G29" s="22"/>
      <c r="H29" s="22"/>
      <c r="I29" s="22"/>
      <c r="J29" s="22"/>
      <c r="K29" s="22"/>
      <c r="L29" s="22"/>
      <c r="M29" s="22"/>
      <c r="N29" s="23"/>
      <c r="O29" s="8">
        <v>455</v>
      </c>
    </row>
    <row r="30" spans="1:15" ht="14" x14ac:dyDescent="0.15">
      <c r="B30" s="6" t="s">
        <v>30</v>
      </c>
      <c r="C30" s="21" t="s">
        <v>35</v>
      </c>
      <c r="D30" s="22"/>
      <c r="E30" s="23"/>
      <c r="F30" s="21">
        <v>20</v>
      </c>
      <c r="G30" s="22"/>
      <c r="H30" s="23"/>
      <c r="I30" s="21">
        <v>30</v>
      </c>
      <c r="J30" s="22"/>
      <c r="K30" s="23"/>
      <c r="L30" s="21">
        <v>40</v>
      </c>
      <c r="M30" s="22"/>
      <c r="N30" s="23"/>
      <c r="O30" s="8">
        <v>455</v>
      </c>
    </row>
    <row r="31" spans="1:15" ht="14" x14ac:dyDescent="0.15">
      <c r="B31" s="6" t="s">
        <v>31</v>
      </c>
      <c r="C31" s="9">
        <v>0.31900000000000001</v>
      </c>
      <c r="D31" s="10">
        <v>0.314</v>
      </c>
      <c r="E31" s="9">
        <v>0.32</v>
      </c>
      <c r="F31" s="10">
        <v>0.315</v>
      </c>
      <c r="G31" s="9">
        <v>0.32400000000000001</v>
      </c>
      <c r="H31" s="9">
        <v>0.32300000000000001</v>
      </c>
      <c r="I31" s="11">
        <v>0.498</v>
      </c>
      <c r="J31" s="12">
        <v>0.42599999999999999</v>
      </c>
      <c r="K31" s="12">
        <v>0.45500000000000002</v>
      </c>
      <c r="L31" s="13">
        <v>0.66</v>
      </c>
      <c r="M31" s="13">
        <v>0.67</v>
      </c>
      <c r="N31" s="13">
        <v>0.67600000000000005</v>
      </c>
      <c r="O31" s="8">
        <v>455</v>
      </c>
    </row>
    <row r="32" spans="1:15" ht="14" x14ac:dyDescent="0.15">
      <c r="B32" s="6" t="s">
        <v>32</v>
      </c>
      <c r="C32" s="14">
        <v>0.13400000000000001</v>
      </c>
      <c r="D32" s="15">
        <v>0.20599999999999999</v>
      </c>
      <c r="E32" s="14">
        <v>0.13700000000000001</v>
      </c>
      <c r="F32" s="9">
        <v>0.35</v>
      </c>
      <c r="G32" s="9">
        <v>0.34200000000000003</v>
      </c>
      <c r="H32" s="9">
        <v>0.35299999999999998</v>
      </c>
      <c r="I32" s="16">
        <v>0.45500000000000002</v>
      </c>
      <c r="J32" s="12">
        <v>0.441</v>
      </c>
      <c r="K32" s="12">
        <v>0.433</v>
      </c>
      <c r="L32" s="17">
        <v>4.8000000000000001E-2</v>
      </c>
      <c r="M32" s="17">
        <v>4.8000000000000001E-2</v>
      </c>
      <c r="N32" s="17">
        <v>0.05</v>
      </c>
      <c r="O32" s="8">
        <v>455</v>
      </c>
    </row>
    <row r="33" spans="3:17" x14ac:dyDescent="0.15">
      <c r="C33" s="24">
        <v>0</v>
      </c>
      <c r="D33" s="25"/>
      <c r="E33" s="25"/>
      <c r="F33" s="24">
        <v>0.3</v>
      </c>
      <c r="G33" s="25"/>
      <c r="H33" s="25"/>
      <c r="I33" s="24">
        <v>0.4</v>
      </c>
      <c r="J33" s="25"/>
      <c r="K33" s="25"/>
    </row>
    <row r="34" spans="3:17" ht="14" thickBot="1" x14ac:dyDescent="0.2">
      <c r="F34" s="19" t="s">
        <v>36</v>
      </c>
      <c r="G34" s="20"/>
      <c r="H34" s="20"/>
      <c r="I34" s="20"/>
      <c r="J34" s="20"/>
      <c r="K34" s="20"/>
    </row>
    <row r="35" spans="3:17" x14ac:dyDescent="0.15">
      <c r="D35" s="27" t="s">
        <v>40</v>
      </c>
      <c r="E35" s="27"/>
      <c r="F35" s="27"/>
      <c r="G35" s="27" t="s">
        <v>44</v>
      </c>
      <c r="H35" s="27"/>
      <c r="I35" s="27"/>
      <c r="M35" s="30"/>
      <c r="N35" s="31" t="s">
        <v>38</v>
      </c>
      <c r="O35" s="31"/>
      <c r="P35" s="31" t="s">
        <v>39</v>
      </c>
      <c r="Q35" s="32"/>
    </row>
    <row r="36" spans="3:17" ht="14" x14ac:dyDescent="0.15">
      <c r="C36" s="28" t="s">
        <v>37</v>
      </c>
      <c r="D36" s="18" t="s">
        <v>41</v>
      </c>
      <c r="E36" s="18" t="s">
        <v>42</v>
      </c>
      <c r="F36" s="18" t="s">
        <v>43</v>
      </c>
      <c r="G36" s="18" t="s">
        <v>41</v>
      </c>
      <c r="H36" s="18" t="s">
        <v>42</v>
      </c>
      <c r="I36" s="18" t="s">
        <v>43</v>
      </c>
      <c r="J36" s="18" t="s">
        <v>45</v>
      </c>
      <c r="K36" s="18" t="s">
        <v>46</v>
      </c>
      <c r="M36" s="33" t="s">
        <v>47</v>
      </c>
      <c r="N36" s="34" t="s">
        <v>48</v>
      </c>
      <c r="O36" s="34" t="s">
        <v>46</v>
      </c>
      <c r="P36" s="34" t="s">
        <v>48</v>
      </c>
      <c r="Q36" s="35" t="s">
        <v>46</v>
      </c>
    </row>
    <row r="37" spans="3:17" x14ac:dyDescent="0.15">
      <c r="C37" s="29">
        <v>10</v>
      </c>
      <c r="D37">
        <f>C31</f>
        <v>0.31900000000000001</v>
      </c>
      <c r="E37">
        <f>D31</f>
        <v>0.314</v>
      </c>
      <c r="F37">
        <f>E31</f>
        <v>0.32</v>
      </c>
      <c r="G37" s="26">
        <f>(D37/0.8121-0.0623)*4</f>
        <v>1.3220350695727126</v>
      </c>
      <c r="H37" s="26">
        <f>(E37/0.8121-0.0623)*4</f>
        <v>1.2974075606452407</v>
      </c>
      <c r="I37" s="26">
        <f>(F37/0.8121-0.0623)*4</f>
        <v>1.3269605713582069</v>
      </c>
      <c r="J37" s="26">
        <f>AVERAGE(G37:I37)</f>
        <v>1.3154677338587202</v>
      </c>
      <c r="K37" s="26">
        <f>STDEVP(G37:I37)</f>
        <v>1.292781328081398E-2</v>
      </c>
      <c r="M37" s="36">
        <v>0</v>
      </c>
      <c r="N37" s="37">
        <v>4.0399999999999998E-2</v>
      </c>
      <c r="O37" s="37">
        <v>0</v>
      </c>
      <c r="P37" s="37">
        <f>'µAPPJ results'!J36</f>
        <v>4.040430981406231E-2</v>
      </c>
      <c r="Q37" s="38">
        <f>'µAPPJ results'!$H$35</f>
        <v>6.5158264033114239E-3</v>
      </c>
    </row>
    <row r="38" spans="3:17" x14ac:dyDescent="0.15">
      <c r="C38" s="29">
        <v>20</v>
      </c>
      <c r="D38">
        <f>F31</f>
        <v>0.315</v>
      </c>
      <c r="E38">
        <f>G31</f>
        <v>0.32400000000000001</v>
      </c>
      <c r="F38">
        <f>H31</f>
        <v>0.32300000000000001</v>
      </c>
      <c r="G38" s="26">
        <f>(D38/0.8121-0.0623)*8</f>
        <v>2.60466612486147</v>
      </c>
      <c r="H38" s="26">
        <f>(E38/0.8121-0.0623)*8</f>
        <v>2.6933251570003693</v>
      </c>
      <c r="I38" s="26">
        <f>(F38/0.8121-0.0623)*8</f>
        <v>2.6834741534293802</v>
      </c>
      <c r="J38" s="26">
        <f t="shared" ref="J38:J40" si="0">AVERAGE(G38:I38)</f>
        <v>2.6604884784304068</v>
      </c>
      <c r="K38" s="26">
        <f t="shared" ref="K38:K40" si="1">STDEVP(G38:I38)</f>
        <v>3.967670967810067E-2</v>
      </c>
      <c r="M38" s="36">
        <v>10</v>
      </c>
      <c r="N38" s="37">
        <f>J37</f>
        <v>1.3154677338587202</v>
      </c>
      <c r="O38" s="37">
        <f>K37</f>
        <v>1.292781328081398E-2</v>
      </c>
      <c r="P38" s="37">
        <f>'µAPPJ results'!J37</f>
        <v>0.72915364281902884</v>
      </c>
      <c r="Q38" s="38">
        <f>'µAPPJ results'!$H$38</f>
        <v>2.1233045448224831E-2</v>
      </c>
    </row>
    <row r="39" spans="3:17" x14ac:dyDescent="0.15">
      <c r="C39" s="29">
        <v>30</v>
      </c>
      <c r="D39">
        <f>I31</f>
        <v>0.498</v>
      </c>
      <c r="E39">
        <f>J31</f>
        <v>0.42599999999999999</v>
      </c>
      <c r="F39">
        <f>K31</f>
        <v>0.45500000000000002</v>
      </c>
      <c r="G39" s="26">
        <f>(D39/0.8121-0.0623)*8</f>
        <v>4.4073997783524188</v>
      </c>
      <c r="H39" s="26">
        <f>(E39/0.8121-0.0623)*8</f>
        <v>3.6981275212412257</v>
      </c>
      <c r="I39" s="26">
        <f>(F39/0.8121-0.0623)*8</f>
        <v>3.9838066247999011</v>
      </c>
      <c r="J39" s="26">
        <f t="shared" si="0"/>
        <v>4.0297779747978488</v>
      </c>
      <c r="K39" s="26">
        <f t="shared" si="1"/>
        <v>0.29137811338805913</v>
      </c>
      <c r="M39" s="36">
        <v>20</v>
      </c>
      <c r="N39" s="37">
        <f>J38</f>
        <v>2.6604884784304068</v>
      </c>
      <c r="O39" s="37">
        <f>K38</f>
        <v>3.967670967810067E-2</v>
      </c>
      <c r="P39" s="37">
        <f>'µAPPJ results'!J38</f>
        <v>1.4753671633214303</v>
      </c>
      <c r="Q39" s="38">
        <f>'µAPPJ results'!$H$41</f>
        <v>3.9812356944488425E-2</v>
      </c>
    </row>
    <row r="40" spans="3:17" x14ac:dyDescent="0.15">
      <c r="C40" s="29">
        <v>40</v>
      </c>
      <c r="D40">
        <f>L31</f>
        <v>0.66</v>
      </c>
      <c r="E40">
        <f>M31</f>
        <v>0.67</v>
      </c>
      <c r="F40">
        <f>N31</f>
        <v>0.67600000000000005</v>
      </c>
      <c r="G40" s="26">
        <f>(D40/0.8121-0.0623)*8</f>
        <v>6.0032623568526038</v>
      </c>
      <c r="H40" s="26">
        <f>(E40/0.8121-0.0623)*8</f>
        <v>6.1017723925624923</v>
      </c>
      <c r="I40" s="26">
        <f>(F40/0.8121-0.0623)*8</f>
        <v>6.1608784139884252</v>
      </c>
      <c r="J40" s="26">
        <f t="shared" si="0"/>
        <v>6.0886377211345071</v>
      </c>
      <c r="K40" s="26">
        <f t="shared" si="1"/>
        <v>6.5013306647698291E-2</v>
      </c>
      <c r="M40" s="36">
        <v>30</v>
      </c>
      <c r="N40" s="37">
        <f>J39</f>
        <v>4.0297779747978488</v>
      </c>
      <c r="O40" s="37">
        <f>K39</f>
        <v>0.29137811338805913</v>
      </c>
      <c r="P40" s="37">
        <f>'µAPPJ results'!J39</f>
        <v>2.2856122070352582</v>
      </c>
      <c r="Q40" s="38">
        <f>'µAPPJ results'!$H$44</f>
        <v>4.0040219671656822E-2</v>
      </c>
    </row>
    <row r="41" spans="3:17" ht="14" thickBot="1" x14ac:dyDescent="0.2">
      <c r="M41" s="39">
        <v>40</v>
      </c>
      <c r="N41" s="40">
        <f>J40</f>
        <v>6.0886377211345071</v>
      </c>
      <c r="O41" s="40">
        <f>K40</f>
        <v>6.5013306647698291E-2</v>
      </c>
      <c r="P41" s="40">
        <f>'µAPPJ results'!J40</f>
        <v>3.2511899355580174</v>
      </c>
      <c r="Q41" s="41">
        <f>'µAPPJ results'!$H$47</f>
        <v>0.11987636554625831</v>
      </c>
    </row>
  </sheetData>
  <mergeCells count="14">
    <mergeCell ref="D35:F35"/>
    <mergeCell ref="G35:I35"/>
    <mergeCell ref="N35:O35"/>
    <mergeCell ref="P35:Q35"/>
    <mergeCell ref="C29:E29"/>
    <mergeCell ref="F29:N29"/>
    <mergeCell ref="C33:E33"/>
    <mergeCell ref="F33:H33"/>
    <mergeCell ref="I33:K33"/>
    <mergeCell ref="F34:K34"/>
    <mergeCell ref="C30:E30"/>
    <mergeCell ref="F30:H30"/>
    <mergeCell ref="I30:K30"/>
    <mergeCell ref="L30:N30"/>
  </mergeCells>
  <phoneticPr fontId="0" type="noConversion"/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44198-AE37-1749-8382-394C343293A9}">
  <dimension ref="A2:O116"/>
  <sheetViews>
    <sheetView topLeftCell="B32" zoomScale="91" zoomScaleNormal="91" workbookViewId="0">
      <selection activeCell="E36" sqref="E36"/>
    </sheetView>
  </sheetViews>
  <sheetFormatPr baseColWidth="10" defaultColWidth="9.1640625" defaultRowHeight="13" x14ac:dyDescent="0.15"/>
  <cols>
    <col min="1" max="1" width="20.6640625" style="42" customWidth="1"/>
    <col min="2" max="2" width="12.6640625" style="42" customWidth="1"/>
    <col min="3" max="3" width="9.1640625" style="42"/>
    <col min="4" max="4" width="12.83203125" style="42" customWidth="1"/>
    <col min="5" max="5" width="9.1640625" style="42"/>
    <col min="6" max="6" width="17" style="42" customWidth="1"/>
    <col min="7" max="11" width="9.1640625" style="42"/>
    <col min="12" max="12" width="9.83203125" style="42" bestFit="1" customWidth="1"/>
    <col min="13" max="16384" width="9.1640625" style="42"/>
  </cols>
  <sheetData>
    <row r="2" spans="1:2" x14ac:dyDescent="0.15">
      <c r="A2" s="42" t="s">
        <v>0</v>
      </c>
      <c r="B2" s="42" t="s">
        <v>1</v>
      </c>
    </row>
    <row r="4" spans="1:2" x14ac:dyDescent="0.15">
      <c r="A4" s="42" t="s">
        <v>2</v>
      </c>
    </row>
    <row r="5" spans="1:2" x14ac:dyDescent="0.15">
      <c r="A5" s="42" t="s">
        <v>3</v>
      </c>
    </row>
    <row r="6" spans="1:2" x14ac:dyDescent="0.15">
      <c r="A6" s="42" t="s">
        <v>4</v>
      </c>
      <c r="B6" s="42" t="s">
        <v>5</v>
      </c>
    </row>
    <row r="7" spans="1:2" x14ac:dyDescent="0.15">
      <c r="A7" s="42" t="s">
        <v>6</v>
      </c>
      <c r="B7" s="65">
        <v>44228</v>
      </c>
    </row>
    <row r="8" spans="1:2" x14ac:dyDescent="0.15">
      <c r="A8" s="42" t="s">
        <v>7</v>
      </c>
      <c r="B8" s="64">
        <v>0.5224537037037037</v>
      </c>
    </row>
    <row r="9" spans="1:2" x14ac:dyDescent="0.15">
      <c r="A9" s="42" t="s">
        <v>8</v>
      </c>
      <c r="B9" s="42" t="s">
        <v>9</v>
      </c>
    </row>
    <row r="10" spans="1:2" x14ac:dyDescent="0.15">
      <c r="A10" s="42" t="s">
        <v>10</v>
      </c>
      <c r="B10" s="42" t="s">
        <v>11</v>
      </c>
    </row>
    <row r="11" spans="1:2" x14ac:dyDescent="0.15">
      <c r="A11" s="42" t="s">
        <v>12</v>
      </c>
      <c r="B11" s="42" t="s">
        <v>13</v>
      </c>
    </row>
    <row r="13" spans="1:2" ht="14" x14ac:dyDescent="0.15">
      <c r="A13" s="63" t="s">
        <v>14</v>
      </c>
      <c r="B13" s="62"/>
    </row>
    <row r="14" spans="1:2" x14ac:dyDescent="0.15">
      <c r="A14" s="42" t="s">
        <v>15</v>
      </c>
      <c r="B14" s="42" t="s">
        <v>16</v>
      </c>
    </row>
    <row r="15" spans="1:2" x14ac:dyDescent="0.15">
      <c r="A15" s="42" t="s">
        <v>17</v>
      </c>
    </row>
    <row r="16" spans="1:2" x14ac:dyDescent="0.15">
      <c r="A16" s="42" t="s">
        <v>18</v>
      </c>
      <c r="B16" s="42" t="s">
        <v>19</v>
      </c>
    </row>
    <row r="17" spans="1:15" x14ac:dyDescent="0.15">
      <c r="B17" s="42" t="s">
        <v>53</v>
      </c>
    </row>
    <row r="18" spans="1:15" x14ac:dyDescent="0.15">
      <c r="B18" s="42" t="s">
        <v>21</v>
      </c>
    </row>
    <row r="19" spans="1:15" x14ac:dyDescent="0.15">
      <c r="B19" s="42" t="s">
        <v>22</v>
      </c>
    </row>
    <row r="21" spans="1:15" ht="14" x14ac:dyDescent="0.15">
      <c r="A21" s="63" t="s">
        <v>23</v>
      </c>
      <c r="B21" s="62"/>
    </row>
    <row r="22" spans="1:15" x14ac:dyDescent="0.15">
      <c r="A22" s="42" t="s">
        <v>24</v>
      </c>
      <c r="B22" s="42">
        <v>0</v>
      </c>
    </row>
    <row r="24" spans="1:15" x14ac:dyDescent="0.15">
      <c r="B24" s="61"/>
      <c r="C24" s="60" t="s">
        <v>52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8"/>
    </row>
    <row r="25" spans="1:15" ht="14" x14ac:dyDescent="0.15">
      <c r="B25" s="48" t="s">
        <v>25</v>
      </c>
      <c r="C25" s="51">
        <v>0</v>
      </c>
      <c r="D25" s="50"/>
      <c r="E25" s="49"/>
      <c r="F25" s="51" t="s">
        <v>35</v>
      </c>
      <c r="G25" s="50"/>
      <c r="H25" s="49"/>
      <c r="I25" s="51" t="s">
        <v>51</v>
      </c>
      <c r="J25" s="50"/>
      <c r="K25" s="49"/>
      <c r="L25" s="51" t="s">
        <v>50</v>
      </c>
      <c r="M25" s="50"/>
      <c r="N25" s="49"/>
      <c r="O25" s="46">
        <v>455</v>
      </c>
    </row>
    <row r="26" spans="1:15" ht="14" x14ac:dyDescent="0.15">
      <c r="B26" s="48" t="s">
        <v>26</v>
      </c>
      <c r="C26" s="52">
        <v>7.0000000000000007E-2</v>
      </c>
      <c r="D26" s="52">
        <v>6.5000000000000002E-2</v>
      </c>
      <c r="E26" s="52">
        <v>6.6000000000000003E-2</v>
      </c>
      <c r="F26" s="57">
        <v>0.34499999999999997</v>
      </c>
      <c r="G26" s="57">
        <v>0.33900000000000002</v>
      </c>
      <c r="H26" s="57">
        <v>0.35599999999999998</v>
      </c>
      <c r="I26" s="56">
        <v>0.63100000000000001</v>
      </c>
      <c r="J26" s="54">
        <v>0.65900000000000003</v>
      </c>
      <c r="K26" s="54">
        <v>0.65900000000000003</v>
      </c>
      <c r="L26" s="55">
        <v>0.98199999999999998</v>
      </c>
      <c r="M26" s="55">
        <v>0.96099999999999997</v>
      </c>
      <c r="N26" s="55">
        <v>0.99299999999999999</v>
      </c>
      <c r="O26" s="46">
        <v>455</v>
      </c>
    </row>
    <row r="27" spans="1:15" ht="14" x14ac:dyDescent="0.15">
      <c r="B27" s="48" t="s">
        <v>27</v>
      </c>
      <c r="C27" s="54">
        <v>0.70599999999999996</v>
      </c>
      <c r="D27" s="54">
        <v>0.68899999999999995</v>
      </c>
      <c r="E27" s="53">
        <v>0.73699999999999999</v>
      </c>
      <c r="F27" s="52">
        <v>4.8000000000000001E-2</v>
      </c>
      <c r="G27" s="52">
        <v>4.8000000000000001E-2</v>
      </c>
      <c r="H27" s="52">
        <v>4.9000000000000002E-2</v>
      </c>
      <c r="I27" s="52">
        <v>4.8000000000000001E-2</v>
      </c>
      <c r="J27" s="52">
        <v>4.8000000000000001E-2</v>
      </c>
      <c r="K27" s="52">
        <v>4.8000000000000001E-2</v>
      </c>
      <c r="L27" s="52">
        <v>4.8000000000000001E-2</v>
      </c>
      <c r="M27" s="52">
        <v>4.9000000000000002E-2</v>
      </c>
      <c r="N27" s="52">
        <v>4.8000000000000001E-2</v>
      </c>
      <c r="O27" s="46">
        <v>455</v>
      </c>
    </row>
    <row r="28" spans="1:15" ht="14" x14ac:dyDescent="0.15">
      <c r="B28" s="48" t="s">
        <v>28</v>
      </c>
      <c r="C28" s="51" t="s">
        <v>49</v>
      </c>
      <c r="D28" s="50"/>
      <c r="E28" s="49"/>
      <c r="F28" s="47"/>
      <c r="G28" s="47"/>
      <c r="H28" s="47"/>
      <c r="I28" s="47"/>
      <c r="J28" s="47"/>
      <c r="K28" s="47"/>
      <c r="L28" s="47"/>
      <c r="M28" s="47"/>
      <c r="N28" s="47"/>
      <c r="O28" s="46">
        <v>455</v>
      </c>
    </row>
    <row r="29" spans="1:15" ht="14" x14ac:dyDescent="0.15">
      <c r="B29" s="48" t="s">
        <v>29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6">
        <v>455</v>
      </c>
    </row>
    <row r="30" spans="1:15" ht="14" x14ac:dyDescent="0.15">
      <c r="B30" s="48" t="s">
        <v>30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6">
        <v>455</v>
      </c>
    </row>
    <row r="31" spans="1:15" ht="14" x14ac:dyDescent="0.15">
      <c r="B31" s="48" t="s">
        <v>31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6">
        <v>455</v>
      </c>
    </row>
    <row r="32" spans="1:15" ht="14" x14ac:dyDescent="0.15">
      <c r="B32" s="48" t="s">
        <v>32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6">
        <v>455</v>
      </c>
    </row>
    <row r="34" spans="2:12" ht="28" x14ac:dyDescent="0.15">
      <c r="B34" s="45" t="s">
        <v>47</v>
      </c>
      <c r="D34" s="42" t="s">
        <v>40</v>
      </c>
      <c r="E34" s="42" t="s">
        <v>44</v>
      </c>
      <c r="F34" s="42" t="s">
        <v>54</v>
      </c>
      <c r="G34" s="42" t="s">
        <v>45</v>
      </c>
      <c r="H34" s="42" t="s">
        <v>46</v>
      </c>
    </row>
    <row r="35" spans="2:12" x14ac:dyDescent="0.15">
      <c r="B35" s="43">
        <v>0</v>
      </c>
      <c r="C35" s="42" t="s">
        <v>41</v>
      </c>
      <c r="D35" s="42">
        <f>C26</f>
        <v>7.0000000000000007E-2</v>
      </c>
      <c r="E35" s="66">
        <f>D35/0.8121-0.0623</f>
        <v>2.3896281246151958E-2</v>
      </c>
      <c r="F35" s="66">
        <f>E35*2</f>
        <v>4.7792562492303917E-2</v>
      </c>
      <c r="G35" s="66">
        <f>AVERAGE(F35:F37)</f>
        <v>4.040430981406231E-2</v>
      </c>
      <c r="H35" s="66">
        <f>STDEV(F35:F37)</f>
        <v>6.5158264033114239E-3</v>
      </c>
      <c r="I35" s="44" t="s">
        <v>37</v>
      </c>
      <c r="J35" s="42" t="s">
        <v>44</v>
      </c>
      <c r="K35" s="44" t="s">
        <v>37</v>
      </c>
      <c r="L35" s="44" t="s">
        <v>44</v>
      </c>
    </row>
    <row r="36" spans="2:12" x14ac:dyDescent="0.15">
      <c r="B36" s="43"/>
      <c r="C36" s="42" t="s">
        <v>42</v>
      </c>
      <c r="D36" s="42">
        <f>D26</f>
        <v>6.5000000000000002E-2</v>
      </c>
      <c r="E36" s="66">
        <f>D36/0.8121-0.0623</f>
        <v>1.7739404014283956E-2</v>
      </c>
      <c r="F36" s="66">
        <f>E36*2</f>
        <v>3.5478808028567912E-2</v>
      </c>
      <c r="G36" s="66"/>
      <c r="H36" s="66"/>
      <c r="I36" s="42">
        <v>0</v>
      </c>
      <c r="J36" s="42">
        <f>G35</f>
        <v>4.040430981406231E-2</v>
      </c>
      <c r="K36" s="42">
        <v>0</v>
      </c>
      <c r="L36" s="42">
        <f>K36/0.0785</f>
        <v>0</v>
      </c>
    </row>
    <row r="37" spans="2:12" x14ac:dyDescent="0.15">
      <c r="B37" s="43"/>
      <c r="C37" s="42" t="s">
        <v>43</v>
      </c>
      <c r="D37" s="42">
        <f>E26</f>
        <v>6.6000000000000003E-2</v>
      </c>
      <c r="E37" s="66">
        <f>D37/0.8121-0.0623</f>
        <v>1.8970779460657554E-2</v>
      </c>
      <c r="F37" s="66">
        <f>E37*2</f>
        <v>3.7941558921315108E-2</v>
      </c>
      <c r="G37" s="66"/>
      <c r="H37" s="66"/>
      <c r="I37" s="42">
        <v>10</v>
      </c>
      <c r="J37" s="42">
        <f>G38</f>
        <v>0.72915364281902884</v>
      </c>
      <c r="K37" s="42">
        <f>K36+1</f>
        <v>1</v>
      </c>
      <c r="L37" s="42">
        <f>K37*0.0785</f>
        <v>7.85E-2</v>
      </c>
    </row>
    <row r="38" spans="2:12" x14ac:dyDescent="0.15">
      <c r="B38" s="43">
        <v>10</v>
      </c>
      <c r="C38" s="42" t="s">
        <v>41</v>
      </c>
      <c r="D38" s="42">
        <f>F26</f>
        <v>0.34499999999999997</v>
      </c>
      <c r="E38" s="66">
        <f>D38/0.8121-0.0623</f>
        <v>0.3625245289988917</v>
      </c>
      <c r="F38" s="66">
        <f>E38*2</f>
        <v>0.72504905799778341</v>
      </c>
      <c r="G38" s="66">
        <f>AVERAGE(F38:F40)</f>
        <v>0.72915364281902884</v>
      </c>
      <c r="H38" s="66">
        <f>STDEV(F38:F40)</f>
        <v>2.1233045448224831E-2</v>
      </c>
      <c r="I38" s="42">
        <v>20</v>
      </c>
      <c r="J38" s="42">
        <f>G41</f>
        <v>1.4753671633214303</v>
      </c>
      <c r="K38" s="42">
        <f>K37+1</f>
        <v>2</v>
      </c>
      <c r="L38" s="42">
        <f>K38*0.0785</f>
        <v>0.157</v>
      </c>
    </row>
    <row r="39" spans="2:12" x14ac:dyDescent="0.15">
      <c r="B39" s="43"/>
      <c r="C39" s="42" t="s">
        <v>42</v>
      </c>
      <c r="D39" s="42">
        <f>G26</f>
        <v>0.33900000000000002</v>
      </c>
      <c r="E39" s="66">
        <f>D39/0.8121-0.0623</f>
        <v>0.35513627632065015</v>
      </c>
      <c r="F39" s="66">
        <f>E39*2</f>
        <v>0.71027255264130029</v>
      </c>
      <c r="G39" s="66"/>
      <c r="H39" s="66"/>
      <c r="I39" s="42">
        <v>30</v>
      </c>
      <c r="J39" s="42">
        <f>G44</f>
        <v>2.2856122070352582</v>
      </c>
      <c r="K39" s="42">
        <f>K38+1</f>
        <v>3</v>
      </c>
      <c r="L39" s="42">
        <f>K39*0.0785</f>
        <v>0.23549999999999999</v>
      </c>
    </row>
    <row r="40" spans="2:12" x14ac:dyDescent="0.15">
      <c r="B40" s="43"/>
      <c r="C40" s="42" t="s">
        <v>43</v>
      </c>
      <c r="D40" s="42">
        <f>H26</f>
        <v>0.35599999999999998</v>
      </c>
      <c r="E40" s="66">
        <f>D40/0.8121-0.0623</f>
        <v>0.37606965890900129</v>
      </c>
      <c r="F40" s="66">
        <f>E40*2</f>
        <v>0.75213931781800258</v>
      </c>
      <c r="G40" s="66"/>
      <c r="H40" s="66"/>
      <c r="I40" s="42">
        <v>40</v>
      </c>
      <c r="J40" s="42">
        <f>G47</f>
        <v>3.2511899355580174</v>
      </c>
      <c r="K40" s="42">
        <f>K39+1</f>
        <v>4</v>
      </c>
      <c r="L40" s="42">
        <f>K40*0.0785</f>
        <v>0.314</v>
      </c>
    </row>
    <row r="41" spans="2:12" x14ac:dyDescent="0.15">
      <c r="B41" s="43">
        <v>20</v>
      </c>
      <c r="C41" s="42" t="s">
        <v>41</v>
      </c>
      <c r="D41" s="42">
        <f>I26</f>
        <v>0.63100000000000001</v>
      </c>
      <c r="E41" s="66">
        <f>D41/0.8121-0.0623</f>
        <v>0.71469790666174116</v>
      </c>
      <c r="F41" s="66">
        <f>E41*2</f>
        <v>1.4293958133234823</v>
      </c>
      <c r="G41" s="66">
        <f>AVERAGE(F41:F43)</f>
        <v>1.4753671633214303</v>
      </c>
      <c r="H41" s="66">
        <f>STDEV(F41:F43)</f>
        <v>3.9812356944488425E-2</v>
      </c>
      <c r="K41" s="42">
        <f>K40+1</f>
        <v>5</v>
      </c>
      <c r="L41" s="42">
        <f>K41*0.0785</f>
        <v>0.39250000000000002</v>
      </c>
    </row>
    <row r="42" spans="2:12" x14ac:dyDescent="0.15">
      <c r="B42" s="43"/>
      <c r="C42" s="42" t="s">
        <v>42</v>
      </c>
      <c r="D42" s="42">
        <f>J26</f>
        <v>0.65900000000000003</v>
      </c>
      <c r="E42" s="66">
        <f>D42/0.8121-0.0623</f>
        <v>0.74917641916020195</v>
      </c>
      <c r="F42" s="66">
        <f>E42*2</f>
        <v>1.4983528383204039</v>
      </c>
      <c r="G42" s="66"/>
      <c r="H42" s="66"/>
      <c r="K42" s="42">
        <f>K41+1</f>
        <v>6</v>
      </c>
      <c r="L42" s="42">
        <f>K42*0.0785</f>
        <v>0.47099999999999997</v>
      </c>
    </row>
    <row r="43" spans="2:12" x14ac:dyDescent="0.15">
      <c r="B43" s="43"/>
      <c r="C43" s="42" t="s">
        <v>43</v>
      </c>
      <c r="D43" s="42">
        <f>K26</f>
        <v>0.65900000000000003</v>
      </c>
      <c r="E43" s="66">
        <f>D43/0.8121-0.0623</f>
        <v>0.74917641916020195</v>
      </c>
      <c r="F43" s="66">
        <f>E43*2</f>
        <v>1.4983528383204039</v>
      </c>
      <c r="G43" s="66"/>
      <c r="H43" s="66"/>
      <c r="K43" s="42">
        <f>K42+1</f>
        <v>7</v>
      </c>
      <c r="L43" s="42">
        <f>K43*0.0785</f>
        <v>0.54949999999999999</v>
      </c>
    </row>
    <row r="44" spans="2:12" x14ac:dyDescent="0.15">
      <c r="B44" s="43">
        <v>30</v>
      </c>
      <c r="C44" s="42" t="s">
        <v>41</v>
      </c>
      <c r="D44" s="42">
        <f>L26</f>
        <v>0.98199999999999998</v>
      </c>
      <c r="E44" s="66">
        <f>D44/0.8121-0.0623</f>
        <v>1.1469106883388744</v>
      </c>
      <c r="F44" s="66">
        <f>E44*2</f>
        <v>2.2938213766777489</v>
      </c>
      <c r="G44" s="66">
        <f>AVERAGE(F44:F46)</f>
        <v>2.2856122070352582</v>
      </c>
      <c r="H44" s="66">
        <f>STDEV(F44:F46)</f>
        <v>4.0040219671656822E-2</v>
      </c>
      <c r="K44" s="42">
        <f>K43+1</f>
        <v>8</v>
      </c>
      <c r="L44" s="42">
        <f>K44*0.0785</f>
        <v>0.628</v>
      </c>
    </row>
    <row r="45" spans="2:12" x14ac:dyDescent="0.15">
      <c r="B45" s="43"/>
      <c r="C45" s="42" t="s">
        <v>42</v>
      </c>
      <c r="D45" s="42">
        <f>M26</f>
        <v>0.96099999999999997</v>
      </c>
      <c r="E45" s="66">
        <f>D45/0.8121-0.0623</f>
        <v>1.1210518039650288</v>
      </c>
      <c r="F45" s="66">
        <f>E45*2</f>
        <v>2.2421036079300576</v>
      </c>
      <c r="G45" s="66"/>
      <c r="H45" s="66"/>
      <c r="K45" s="42">
        <f>K44+1</f>
        <v>9</v>
      </c>
      <c r="L45" s="42">
        <f>K45*0.0785</f>
        <v>0.70650000000000002</v>
      </c>
    </row>
    <row r="46" spans="2:12" x14ac:dyDescent="0.15">
      <c r="B46" s="43"/>
      <c r="C46" s="42" t="s">
        <v>43</v>
      </c>
      <c r="D46" s="42">
        <f>N26</f>
        <v>0.99299999999999999</v>
      </c>
      <c r="E46" s="66">
        <f>D46/0.8121-0.0623</f>
        <v>1.1604558182489839</v>
      </c>
      <c r="F46" s="66">
        <f>E46*2</f>
        <v>2.3209116364979678</v>
      </c>
      <c r="G46" s="66"/>
      <c r="H46" s="66"/>
      <c r="K46" s="42">
        <f>K45+1</f>
        <v>10</v>
      </c>
      <c r="L46" s="42">
        <f>K46*0.0785</f>
        <v>0.78500000000000003</v>
      </c>
    </row>
    <row r="47" spans="2:12" x14ac:dyDescent="0.15">
      <c r="B47" s="43">
        <v>40</v>
      </c>
      <c r="C47" s="42" t="s">
        <v>41</v>
      </c>
      <c r="D47" s="42">
        <f>C27</f>
        <v>0.70599999999999996</v>
      </c>
      <c r="E47" s="66">
        <f>D47/0.8121-0.0623</f>
        <v>0.80705106513976099</v>
      </c>
      <c r="F47" s="66">
        <f>E47*4</f>
        <v>3.228204260559044</v>
      </c>
      <c r="G47" s="66">
        <f>AVERAGE(F47:F49)</f>
        <v>3.2511899355580174</v>
      </c>
      <c r="H47" s="66">
        <f>STDEV(F47:F49)</f>
        <v>0.11987636554625831</v>
      </c>
      <c r="K47" s="42">
        <f>K46+1</f>
        <v>11</v>
      </c>
      <c r="L47" s="42">
        <f>K47*0.0785</f>
        <v>0.86350000000000005</v>
      </c>
    </row>
    <row r="48" spans="2:12" x14ac:dyDescent="0.15">
      <c r="B48" s="43"/>
      <c r="C48" s="42" t="s">
        <v>42</v>
      </c>
      <c r="D48" s="42">
        <f>D27</f>
        <v>0.68899999999999995</v>
      </c>
      <c r="E48" s="66">
        <f>D48/0.8121-0.0623</f>
        <v>0.78611768255140979</v>
      </c>
      <c r="F48" s="66">
        <f>E48*4</f>
        <v>3.1444707302056392</v>
      </c>
      <c r="G48" s="66"/>
      <c r="H48" s="66"/>
      <c r="K48" s="42">
        <f>K47+1</f>
        <v>12</v>
      </c>
      <c r="L48" s="42">
        <f>K48*0.0785</f>
        <v>0.94199999999999995</v>
      </c>
    </row>
    <row r="49" spans="2:12" x14ac:dyDescent="0.15">
      <c r="B49" s="43"/>
      <c r="C49" s="42" t="s">
        <v>43</v>
      </c>
      <c r="D49" s="42">
        <f>E27</f>
        <v>0.73699999999999999</v>
      </c>
      <c r="E49" s="66">
        <f>D49/0.8121-0.0623</f>
        <v>0.84522370397734259</v>
      </c>
      <c r="F49" s="66">
        <f>E49*4</f>
        <v>3.3808948159093704</v>
      </c>
      <c r="G49" s="66"/>
      <c r="H49" s="66"/>
      <c r="K49" s="42">
        <f>K48+1</f>
        <v>13</v>
      </c>
      <c r="L49" s="42">
        <f>K49*0.0785</f>
        <v>1.0205</v>
      </c>
    </row>
    <row r="50" spans="2:12" x14ac:dyDescent="0.15">
      <c r="K50" s="42">
        <f>K49+1</f>
        <v>14</v>
      </c>
      <c r="L50" s="42">
        <f>K50*0.0785</f>
        <v>1.099</v>
      </c>
    </row>
    <row r="51" spans="2:12" x14ac:dyDescent="0.15">
      <c r="K51" s="42">
        <f>K50+1</f>
        <v>15</v>
      </c>
      <c r="L51" s="42">
        <f>K51*0.0785</f>
        <v>1.1775</v>
      </c>
    </row>
    <row r="52" spans="2:12" x14ac:dyDescent="0.15">
      <c r="K52" s="42">
        <f>K51+1</f>
        <v>16</v>
      </c>
      <c r="L52" s="42">
        <f>K52*0.0785</f>
        <v>1.256</v>
      </c>
    </row>
    <row r="53" spans="2:12" x14ac:dyDescent="0.15">
      <c r="K53" s="42">
        <f>K52+1</f>
        <v>17</v>
      </c>
      <c r="L53" s="42">
        <f>K53*0.0785</f>
        <v>1.3345</v>
      </c>
    </row>
    <row r="54" spans="2:12" x14ac:dyDescent="0.15">
      <c r="K54" s="42">
        <f>K53+1</f>
        <v>18</v>
      </c>
      <c r="L54" s="42">
        <f>K54*0.0785</f>
        <v>1.413</v>
      </c>
    </row>
    <row r="55" spans="2:12" x14ac:dyDescent="0.15">
      <c r="K55" s="42">
        <f>K54+1</f>
        <v>19</v>
      </c>
      <c r="L55" s="42">
        <f>K55*0.0785</f>
        <v>1.4915</v>
      </c>
    </row>
    <row r="56" spans="2:12" x14ac:dyDescent="0.15">
      <c r="K56" s="42">
        <f>K55+1</f>
        <v>20</v>
      </c>
      <c r="L56" s="42">
        <f>K56*0.0785</f>
        <v>1.57</v>
      </c>
    </row>
    <row r="57" spans="2:12" x14ac:dyDescent="0.15">
      <c r="K57" s="42">
        <f>K56+1</f>
        <v>21</v>
      </c>
      <c r="L57" s="42">
        <f>K57*0.0785</f>
        <v>1.6485000000000001</v>
      </c>
    </row>
    <row r="58" spans="2:12" x14ac:dyDescent="0.15">
      <c r="K58" s="42">
        <f>K57+1</f>
        <v>22</v>
      </c>
      <c r="L58" s="42">
        <f>K58*0.0785</f>
        <v>1.7270000000000001</v>
      </c>
    </row>
    <row r="59" spans="2:12" x14ac:dyDescent="0.15">
      <c r="K59" s="42">
        <f>K58+1</f>
        <v>23</v>
      </c>
      <c r="L59" s="42">
        <f>K59*0.0785</f>
        <v>1.8055000000000001</v>
      </c>
    </row>
    <row r="60" spans="2:12" x14ac:dyDescent="0.15">
      <c r="K60" s="42">
        <f>K59+1</f>
        <v>24</v>
      </c>
      <c r="L60" s="42">
        <f>K60*0.0785</f>
        <v>1.8839999999999999</v>
      </c>
    </row>
    <row r="61" spans="2:12" x14ac:dyDescent="0.15">
      <c r="K61" s="42">
        <f>K60+1</f>
        <v>25</v>
      </c>
      <c r="L61" s="42">
        <f>K61*0.0785</f>
        <v>1.9624999999999999</v>
      </c>
    </row>
    <row r="62" spans="2:12" x14ac:dyDescent="0.15">
      <c r="K62" s="42">
        <f>K61+1</f>
        <v>26</v>
      </c>
      <c r="L62" s="42">
        <f>K62*0.0785</f>
        <v>2.0409999999999999</v>
      </c>
    </row>
    <row r="63" spans="2:12" x14ac:dyDescent="0.15">
      <c r="K63" s="42">
        <f>K62+1</f>
        <v>27</v>
      </c>
      <c r="L63" s="42">
        <f>K63*0.0785</f>
        <v>2.1194999999999999</v>
      </c>
    </row>
    <row r="64" spans="2:12" x14ac:dyDescent="0.15">
      <c r="K64" s="42">
        <f>K63+1</f>
        <v>28</v>
      </c>
      <c r="L64" s="42">
        <f>K64*0.0785</f>
        <v>2.198</v>
      </c>
    </row>
    <row r="65" spans="11:12" x14ac:dyDescent="0.15">
      <c r="K65" s="42">
        <f>K64+1</f>
        <v>29</v>
      </c>
      <c r="L65" s="42">
        <f>K65*0.0785</f>
        <v>2.2765</v>
      </c>
    </row>
    <row r="66" spans="11:12" x14ac:dyDescent="0.15">
      <c r="K66" s="42">
        <f>K65+1</f>
        <v>30</v>
      </c>
      <c r="L66" s="42">
        <f>K66*0.0785</f>
        <v>2.355</v>
      </c>
    </row>
    <row r="67" spans="11:12" x14ac:dyDescent="0.15">
      <c r="K67" s="42">
        <f>K66+1</f>
        <v>31</v>
      </c>
      <c r="L67" s="42">
        <f>K67*0.0785</f>
        <v>2.4335</v>
      </c>
    </row>
    <row r="68" spans="11:12" x14ac:dyDescent="0.15">
      <c r="K68" s="42">
        <f>K67+1</f>
        <v>32</v>
      </c>
      <c r="L68" s="42">
        <f>K68*0.0785</f>
        <v>2.512</v>
      </c>
    </row>
    <row r="69" spans="11:12" x14ac:dyDescent="0.15">
      <c r="K69" s="42">
        <f>K68+1</f>
        <v>33</v>
      </c>
      <c r="L69" s="42">
        <f>K69*0.0785</f>
        <v>2.5905</v>
      </c>
    </row>
    <row r="70" spans="11:12" x14ac:dyDescent="0.15">
      <c r="K70" s="42">
        <f>K69+1</f>
        <v>34</v>
      </c>
      <c r="L70" s="42">
        <f>K70*0.0785</f>
        <v>2.669</v>
      </c>
    </row>
    <row r="71" spans="11:12" x14ac:dyDescent="0.15">
      <c r="K71" s="42">
        <f>K70+1</f>
        <v>35</v>
      </c>
      <c r="L71" s="42">
        <f>K71*0.0785</f>
        <v>2.7475000000000001</v>
      </c>
    </row>
    <row r="72" spans="11:12" x14ac:dyDescent="0.15">
      <c r="K72" s="42">
        <f>K71+1</f>
        <v>36</v>
      </c>
      <c r="L72" s="42">
        <f>K72*0.0785</f>
        <v>2.8260000000000001</v>
      </c>
    </row>
    <row r="73" spans="11:12" x14ac:dyDescent="0.15">
      <c r="K73" s="42">
        <f>K72+1</f>
        <v>37</v>
      </c>
      <c r="L73" s="42">
        <f>K73*0.0785</f>
        <v>2.9045000000000001</v>
      </c>
    </row>
    <row r="74" spans="11:12" x14ac:dyDescent="0.15">
      <c r="K74" s="42">
        <f>K73+1</f>
        <v>38</v>
      </c>
      <c r="L74" s="42">
        <f>K74*0.0785</f>
        <v>2.9830000000000001</v>
      </c>
    </row>
    <row r="75" spans="11:12" x14ac:dyDescent="0.15">
      <c r="K75" s="42">
        <f>K74+1</f>
        <v>39</v>
      </c>
      <c r="L75" s="42">
        <f>K75*0.0785</f>
        <v>3.0615000000000001</v>
      </c>
    </row>
    <row r="76" spans="11:12" x14ac:dyDescent="0.15">
      <c r="K76" s="42">
        <f>K75+1</f>
        <v>40</v>
      </c>
      <c r="L76" s="42">
        <f>K76*0.0785</f>
        <v>3.14</v>
      </c>
    </row>
    <row r="77" spans="11:12" x14ac:dyDescent="0.15">
      <c r="K77" s="42">
        <f>K76+1</f>
        <v>41</v>
      </c>
      <c r="L77" s="42">
        <f>K77*0.0785</f>
        <v>3.2185000000000001</v>
      </c>
    </row>
    <row r="78" spans="11:12" x14ac:dyDescent="0.15">
      <c r="K78" s="42">
        <f>K77+1</f>
        <v>42</v>
      </c>
      <c r="L78" s="42">
        <f>K78*0.0785</f>
        <v>3.2970000000000002</v>
      </c>
    </row>
    <row r="79" spans="11:12" x14ac:dyDescent="0.15">
      <c r="K79" s="42">
        <f>K78+1</f>
        <v>43</v>
      </c>
      <c r="L79" s="42">
        <f>K79*0.0785</f>
        <v>3.3755000000000002</v>
      </c>
    </row>
    <row r="80" spans="11:12" x14ac:dyDescent="0.15">
      <c r="K80" s="42">
        <f>K79+1</f>
        <v>44</v>
      </c>
      <c r="L80" s="42">
        <f>K80*0.0785</f>
        <v>3.4540000000000002</v>
      </c>
    </row>
    <row r="81" spans="11:12" x14ac:dyDescent="0.15">
      <c r="K81" s="42">
        <f>K80+1</f>
        <v>45</v>
      </c>
      <c r="L81" s="42">
        <f>K81*0.0785</f>
        <v>3.5325000000000002</v>
      </c>
    </row>
    <row r="82" spans="11:12" x14ac:dyDescent="0.15">
      <c r="K82" s="42">
        <f>K81+1</f>
        <v>46</v>
      </c>
      <c r="L82" s="42">
        <f>K82*0.0785</f>
        <v>3.6110000000000002</v>
      </c>
    </row>
    <row r="83" spans="11:12" x14ac:dyDescent="0.15">
      <c r="K83" s="42">
        <f>K82+1</f>
        <v>47</v>
      </c>
      <c r="L83" s="42">
        <f>K83*0.0785</f>
        <v>3.6895000000000002</v>
      </c>
    </row>
    <row r="84" spans="11:12" x14ac:dyDescent="0.15">
      <c r="K84" s="42">
        <f>K83+1</f>
        <v>48</v>
      </c>
      <c r="L84" s="42">
        <f>K84*0.0785</f>
        <v>3.7679999999999998</v>
      </c>
    </row>
    <row r="85" spans="11:12" x14ac:dyDescent="0.15">
      <c r="K85" s="42">
        <f>K84+1</f>
        <v>49</v>
      </c>
      <c r="L85" s="42">
        <f>K85*0.0785</f>
        <v>3.8464999999999998</v>
      </c>
    </row>
    <row r="86" spans="11:12" x14ac:dyDescent="0.15">
      <c r="K86" s="42">
        <f>K85+1</f>
        <v>50</v>
      </c>
      <c r="L86" s="42">
        <f>K86*0.0785</f>
        <v>3.9249999999999998</v>
      </c>
    </row>
    <row r="87" spans="11:12" x14ac:dyDescent="0.15">
      <c r="K87" s="42">
        <f>K86+1</f>
        <v>51</v>
      </c>
      <c r="L87" s="42">
        <f>K87*0.0785</f>
        <v>4.0034999999999998</v>
      </c>
    </row>
    <row r="88" spans="11:12" x14ac:dyDescent="0.15">
      <c r="K88" s="42">
        <f>K87+1</f>
        <v>52</v>
      </c>
      <c r="L88" s="42">
        <f>K88*0.0785</f>
        <v>4.0819999999999999</v>
      </c>
    </row>
    <row r="89" spans="11:12" x14ac:dyDescent="0.15">
      <c r="K89" s="42">
        <f>K88+1</f>
        <v>53</v>
      </c>
      <c r="L89" s="42">
        <f>K89*0.0785</f>
        <v>4.1604999999999999</v>
      </c>
    </row>
    <row r="90" spans="11:12" x14ac:dyDescent="0.15">
      <c r="K90" s="42">
        <f>K89+1</f>
        <v>54</v>
      </c>
      <c r="L90" s="42">
        <f>K90*0.0785</f>
        <v>4.2389999999999999</v>
      </c>
    </row>
    <row r="91" spans="11:12" x14ac:dyDescent="0.15">
      <c r="K91" s="42">
        <f>K90+1</f>
        <v>55</v>
      </c>
      <c r="L91" s="42">
        <f>K91*0.0785</f>
        <v>4.3174999999999999</v>
      </c>
    </row>
    <row r="92" spans="11:12" x14ac:dyDescent="0.15">
      <c r="K92" s="42">
        <f>K91+1</f>
        <v>56</v>
      </c>
      <c r="L92" s="42">
        <f>K92*0.0785</f>
        <v>4.3959999999999999</v>
      </c>
    </row>
    <row r="93" spans="11:12" x14ac:dyDescent="0.15">
      <c r="K93" s="42">
        <f>K92+1</f>
        <v>57</v>
      </c>
      <c r="L93" s="42">
        <f>K93*0.0785</f>
        <v>4.4744999999999999</v>
      </c>
    </row>
    <row r="94" spans="11:12" x14ac:dyDescent="0.15">
      <c r="K94" s="42">
        <f>K93+1</f>
        <v>58</v>
      </c>
      <c r="L94" s="42">
        <f>K94*0.0785</f>
        <v>4.5529999999999999</v>
      </c>
    </row>
    <row r="95" spans="11:12" x14ac:dyDescent="0.15">
      <c r="K95" s="42">
        <f>K94+1</f>
        <v>59</v>
      </c>
      <c r="L95" s="42">
        <f>K95*0.0785</f>
        <v>4.6315</v>
      </c>
    </row>
    <row r="96" spans="11:12" x14ac:dyDescent="0.15">
      <c r="K96" s="42">
        <f>K95+1</f>
        <v>60</v>
      </c>
      <c r="L96" s="42">
        <f>K96*0.0785</f>
        <v>4.71</v>
      </c>
    </row>
    <row r="97" spans="11:12" x14ac:dyDescent="0.15">
      <c r="K97" s="42">
        <f>K96+1</f>
        <v>61</v>
      </c>
      <c r="L97" s="42">
        <f>K97*0.0785</f>
        <v>4.7885</v>
      </c>
    </row>
    <row r="98" spans="11:12" x14ac:dyDescent="0.15">
      <c r="K98" s="42">
        <f>K97+1</f>
        <v>62</v>
      </c>
      <c r="L98" s="42">
        <f>K98*0.0785</f>
        <v>4.867</v>
      </c>
    </row>
    <row r="99" spans="11:12" x14ac:dyDescent="0.15">
      <c r="K99" s="42">
        <f>K98+1</f>
        <v>63</v>
      </c>
      <c r="L99" s="42">
        <f>K99*0.0785</f>
        <v>4.9455</v>
      </c>
    </row>
    <row r="100" spans="11:12" x14ac:dyDescent="0.15">
      <c r="K100" s="42">
        <f>K99+1</f>
        <v>64</v>
      </c>
      <c r="L100" s="42">
        <f>K100*0.0785</f>
        <v>5.024</v>
      </c>
    </row>
    <row r="101" spans="11:12" x14ac:dyDescent="0.15">
      <c r="K101" s="42">
        <f>K100+1</f>
        <v>65</v>
      </c>
      <c r="L101" s="42">
        <f>K101*0.0785</f>
        <v>5.1025</v>
      </c>
    </row>
    <row r="102" spans="11:12" x14ac:dyDescent="0.15">
      <c r="K102" s="42">
        <f>K101+1</f>
        <v>66</v>
      </c>
      <c r="L102" s="42">
        <f>K102*0.0785</f>
        <v>5.181</v>
      </c>
    </row>
    <row r="103" spans="11:12" x14ac:dyDescent="0.15">
      <c r="K103" s="42">
        <f>K102+1</f>
        <v>67</v>
      </c>
      <c r="L103" s="42">
        <f>K103*0.0785</f>
        <v>5.2595000000000001</v>
      </c>
    </row>
    <row r="104" spans="11:12" x14ac:dyDescent="0.15">
      <c r="K104" s="42">
        <f>K103+1</f>
        <v>68</v>
      </c>
      <c r="L104" s="42">
        <f>K104*0.0785</f>
        <v>5.3380000000000001</v>
      </c>
    </row>
    <row r="105" spans="11:12" x14ac:dyDescent="0.15">
      <c r="K105" s="42">
        <f>K104+1</f>
        <v>69</v>
      </c>
      <c r="L105" s="42">
        <f>K105*0.0785</f>
        <v>5.4165000000000001</v>
      </c>
    </row>
    <row r="106" spans="11:12" x14ac:dyDescent="0.15">
      <c r="K106" s="42">
        <f>K105+1</f>
        <v>70</v>
      </c>
      <c r="L106" s="42">
        <f>K106*0.0785</f>
        <v>5.4950000000000001</v>
      </c>
    </row>
    <row r="107" spans="11:12" x14ac:dyDescent="0.15">
      <c r="K107" s="42">
        <f>K106+1</f>
        <v>71</v>
      </c>
      <c r="L107" s="42">
        <f>K107*0.0785</f>
        <v>5.5735000000000001</v>
      </c>
    </row>
    <row r="108" spans="11:12" x14ac:dyDescent="0.15">
      <c r="K108" s="42">
        <f>K107+1</f>
        <v>72</v>
      </c>
      <c r="L108" s="42">
        <f>K108*0.0785</f>
        <v>5.6520000000000001</v>
      </c>
    </row>
    <row r="109" spans="11:12" x14ac:dyDescent="0.15">
      <c r="K109" s="42">
        <f>K108+1</f>
        <v>73</v>
      </c>
      <c r="L109" s="42">
        <f>K109*0.0785</f>
        <v>5.7305000000000001</v>
      </c>
    </row>
    <row r="110" spans="11:12" x14ac:dyDescent="0.15">
      <c r="K110" s="42">
        <f>K109+1</f>
        <v>74</v>
      </c>
      <c r="L110" s="42">
        <f>K110*0.0785</f>
        <v>5.8090000000000002</v>
      </c>
    </row>
    <row r="111" spans="11:12" x14ac:dyDescent="0.15">
      <c r="K111" s="42">
        <f>K110+1</f>
        <v>75</v>
      </c>
      <c r="L111" s="42">
        <f>K111*0.0785</f>
        <v>5.8875000000000002</v>
      </c>
    </row>
    <row r="112" spans="11:12" x14ac:dyDescent="0.15">
      <c r="K112" s="42">
        <f>K111+1</f>
        <v>76</v>
      </c>
      <c r="L112" s="42">
        <f>K112*0.0785</f>
        <v>5.9660000000000002</v>
      </c>
    </row>
    <row r="113" spans="11:12" x14ac:dyDescent="0.15">
      <c r="K113" s="42">
        <f>K112+1</f>
        <v>77</v>
      </c>
      <c r="L113" s="42">
        <f>K113*0.0785</f>
        <v>6.0445000000000002</v>
      </c>
    </row>
    <row r="114" spans="11:12" x14ac:dyDescent="0.15">
      <c r="K114" s="42">
        <f>K113+1</f>
        <v>78</v>
      </c>
      <c r="L114" s="42">
        <f>K114*0.0785</f>
        <v>6.1230000000000002</v>
      </c>
    </row>
    <row r="115" spans="11:12" x14ac:dyDescent="0.15">
      <c r="K115" s="42">
        <f>K114+1</f>
        <v>79</v>
      </c>
      <c r="L115" s="42">
        <f>K115*0.0785</f>
        <v>6.2015000000000002</v>
      </c>
    </row>
    <row r="116" spans="11:12" x14ac:dyDescent="0.15">
      <c r="K116" s="42">
        <f>K115+1</f>
        <v>80</v>
      </c>
      <c r="L116" s="42">
        <f>K116*0.0785</f>
        <v>6.28</v>
      </c>
    </row>
  </sheetData>
  <mergeCells count="11">
    <mergeCell ref="L25:N25"/>
    <mergeCell ref="C28:E28"/>
    <mergeCell ref="B47:B49"/>
    <mergeCell ref="C24:N24"/>
    <mergeCell ref="B35:B37"/>
    <mergeCell ref="B38:B40"/>
    <mergeCell ref="B41:B43"/>
    <mergeCell ref="B44:B46"/>
    <mergeCell ref="C25:E25"/>
    <mergeCell ref="F25:H25"/>
    <mergeCell ref="I25:K25"/>
  </mergeCells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D3B92-E233-0144-B40C-82BC92B2B858}">
  <dimension ref="A2:O38"/>
  <sheetViews>
    <sheetView topLeftCell="A15" workbookViewId="0">
      <selection activeCell="G41" sqref="G41"/>
    </sheetView>
  </sheetViews>
  <sheetFormatPr baseColWidth="10" defaultColWidth="9.1640625" defaultRowHeight="13" x14ac:dyDescent="0.15"/>
  <cols>
    <col min="1" max="1" width="20.6640625" style="67" customWidth="1"/>
    <col min="2" max="2" width="12.6640625" style="67" customWidth="1"/>
    <col min="3" max="16384" width="9.1640625" style="67"/>
  </cols>
  <sheetData>
    <row r="2" spans="1:2" x14ac:dyDescent="0.15">
      <c r="A2" s="67" t="s">
        <v>0</v>
      </c>
      <c r="B2" s="67" t="s">
        <v>1</v>
      </c>
    </row>
    <row r="4" spans="1:2" x14ac:dyDescent="0.15">
      <c r="A4" s="67" t="s">
        <v>2</v>
      </c>
    </row>
    <row r="5" spans="1:2" x14ac:dyDescent="0.15">
      <c r="A5" s="67" t="s">
        <v>3</v>
      </c>
    </row>
    <row r="6" spans="1:2" x14ac:dyDescent="0.15">
      <c r="A6" s="67" t="s">
        <v>4</v>
      </c>
      <c r="B6" s="67" t="s">
        <v>5</v>
      </c>
    </row>
    <row r="7" spans="1:2" x14ac:dyDescent="0.15">
      <c r="A7" s="67" t="s">
        <v>6</v>
      </c>
      <c r="B7" s="87">
        <v>44208</v>
      </c>
    </row>
    <row r="8" spans="1:2" x14ac:dyDescent="0.15">
      <c r="A8" s="67" t="s">
        <v>7</v>
      </c>
      <c r="B8" s="86">
        <v>0.65991898148148154</v>
      </c>
    </row>
    <row r="9" spans="1:2" x14ac:dyDescent="0.15">
      <c r="A9" s="67" t="s">
        <v>8</v>
      </c>
      <c r="B9" s="67" t="s">
        <v>9</v>
      </c>
    </row>
    <row r="10" spans="1:2" x14ac:dyDescent="0.15">
      <c r="A10" s="67" t="s">
        <v>10</v>
      </c>
      <c r="B10" s="67" t="s">
        <v>11</v>
      </c>
    </row>
    <row r="11" spans="1:2" x14ac:dyDescent="0.15">
      <c r="A11" s="67" t="s">
        <v>12</v>
      </c>
      <c r="B11" s="67" t="s">
        <v>13</v>
      </c>
    </row>
    <row r="13" spans="1:2" ht="14" x14ac:dyDescent="0.15">
      <c r="A13" s="85" t="s">
        <v>14</v>
      </c>
      <c r="B13" s="84"/>
    </row>
    <row r="14" spans="1:2" x14ac:dyDescent="0.15">
      <c r="A14" s="67" t="s">
        <v>15</v>
      </c>
      <c r="B14" s="67" t="s">
        <v>16</v>
      </c>
    </row>
    <row r="15" spans="1:2" x14ac:dyDescent="0.15">
      <c r="A15" s="67" t="s">
        <v>17</v>
      </c>
    </row>
    <row r="16" spans="1:2" x14ac:dyDescent="0.15">
      <c r="A16" s="67" t="s">
        <v>18</v>
      </c>
      <c r="B16" s="67" t="s">
        <v>19</v>
      </c>
    </row>
    <row r="17" spans="1:15" x14ac:dyDescent="0.15">
      <c r="B17" s="67" t="s">
        <v>56</v>
      </c>
    </row>
    <row r="18" spans="1:15" x14ac:dyDescent="0.15">
      <c r="B18" s="67" t="s">
        <v>21</v>
      </c>
    </row>
    <row r="19" spans="1:15" x14ac:dyDescent="0.15">
      <c r="B19" s="67" t="s">
        <v>22</v>
      </c>
    </row>
    <row r="21" spans="1:15" ht="14" x14ac:dyDescent="0.15">
      <c r="A21" s="85" t="s">
        <v>23</v>
      </c>
      <c r="B21" s="84"/>
    </row>
    <row r="22" spans="1:15" x14ac:dyDescent="0.15">
      <c r="A22" s="67" t="s">
        <v>24</v>
      </c>
      <c r="B22" s="67">
        <v>0</v>
      </c>
    </row>
    <row r="24" spans="1:15" x14ac:dyDescent="0.15">
      <c r="B24" s="83"/>
      <c r="C24" s="77">
        <v>1</v>
      </c>
      <c r="D24" s="77">
        <v>2</v>
      </c>
      <c r="E24" s="77">
        <v>3</v>
      </c>
      <c r="F24" s="77">
        <v>4</v>
      </c>
      <c r="G24" s="77">
        <v>5</v>
      </c>
      <c r="H24" s="77">
        <v>6</v>
      </c>
      <c r="I24" s="77">
        <v>7</v>
      </c>
      <c r="J24" s="77">
        <v>8</v>
      </c>
      <c r="K24" s="77">
        <v>9</v>
      </c>
      <c r="L24" s="77">
        <v>10</v>
      </c>
      <c r="M24" s="77">
        <v>11</v>
      </c>
      <c r="N24" s="77">
        <v>12</v>
      </c>
    </row>
    <row r="25" spans="1:15" ht="14" x14ac:dyDescent="0.15">
      <c r="B25" s="77" t="s">
        <v>25</v>
      </c>
      <c r="C25" s="82">
        <v>6.6000000000000003E-2</v>
      </c>
      <c r="D25" s="82">
        <v>0.16400000000000001</v>
      </c>
      <c r="E25" s="81">
        <v>0.26900000000000002</v>
      </c>
      <c r="F25" s="80">
        <v>0.439</v>
      </c>
      <c r="G25" s="79">
        <v>0.88600000000000001</v>
      </c>
      <c r="H25" s="78">
        <v>1.7130000000000001</v>
      </c>
      <c r="I25" s="82">
        <v>7.0999999999999994E-2</v>
      </c>
      <c r="J25" s="82">
        <v>0.161</v>
      </c>
      <c r="K25" s="81">
        <v>0.27200000000000002</v>
      </c>
      <c r="L25" s="80">
        <v>0.46600000000000003</v>
      </c>
      <c r="M25" s="79">
        <v>0.873</v>
      </c>
      <c r="N25" s="78">
        <v>1.6619999999999999</v>
      </c>
      <c r="O25" s="75">
        <v>455</v>
      </c>
    </row>
    <row r="26" spans="1:15" ht="14" x14ac:dyDescent="0.15">
      <c r="B26" s="77" t="s">
        <v>26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5">
        <v>455</v>
      </c>
    </row>
    <row r="27" spans="1:15" ht="14" x14ac:dyDescent="0.15">
      <c r="B27" s="77" t="s">
        <v>27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5">
        <v>455</v>
      </c>
    </row>
    <row r="28" spans="1:15" ht="14" x14ac:dyDescent="0.15">
      <c r="B28" s="77" t="s">
        <v>28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5">
        <v>455</v>
      </c>
    </row>
    <row r="29" spans="1:15" ht="14" x14ac:dyDescent="0.15">
      <c r="B29" s="77" t="s">
        <v>29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5">
        <v>455</v>
      </c>
    </row>
    <row r="30" spans="1:15" ht="14" x14ac:dyDescent="0.15">
      <c r="B30" s="77" t="s">
        <v>30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5">
        <v>455</v>
      </c>
    </row>
    <row r="31" spans="1:15" ht="14" x14ac:dyDescent="0.15">
      <c r="B31" s="77" t="s">
        <v>31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5">
        <v>455</v>
      </c>
    </row>
    <row r="32" spans="1:15" ht="14" x14ac:dyDescent="0.15">
      <c r="B32" s="77" t="s">
        <v>32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5">
        <v>455</v>
      </c>
    </row>
    <row r="33" spans="2:8" ht="14" thickBot="1" x14ac:dyDescent="0.2"/>
    <row r="34" spans="2:8" ht="14" x14ac:dyDescent="0.15">
      <c r="B34" s="74" t="s">
        <v>57</v>
      </c>
      <c r="C34" s="73"/>
      <c r="D34" s="73"/>
      <c r="E34" s="73"/>
      <c r="F34" s="73"/>
      <c r="G34" s="73"/>
      <c r="H34" s="72"/>
    </row>
    <row r="35" spans="2:8" ht="14" x14ac:dyDescent="0.15">
      <c r="B35" s="70" t="s">
        <v>55</v>
      </c>
      <c r="C35" s="67">
        <v>0</v>
      </c>
      <c r="D35" s="67">
        <v>0.125</v>
      </c>
      <c r="E35" s="67">
        <v>0.25</v>
      </c>
      <c r="F35" s="67">
        <v>0.5</v>
      </c>
      <c r="G35" s="67">
        <v>1</v>
      </c>
      <c r="H35" s="71">
        <v>2</v>
      </c>
    </row>
    <row r="36" spans="2:8" ht="14" x14ac:dyDescent="0.15">
      <c r="B36" s="70" t="s">
        <v>41</v>
      </c>
      <c r="C36" s="67">
        <f>C25</f>
        <v>6.6000000000000003E-2</v>
      </c>
      <c r="D36" s="67">
        <f>D25</f>
        <v>0.16400000000000001</v>
      </c>
      <c r="E36" s="67">
        <f>E25</f>
        <v>0.26900000000000002</v>
      </c>
      <c r="F36" s="67">
        <f>F25</f>
        <v>0.439</v>
      </c>
      <c r="G36" s="67">
        <f>G25</f>
        <v>0.88600000000000001</v>
      </c>
      <c r="H36" s="71">
        <f>H25</f>
        <v>1.7130000000000001</v>
      </c>
    </row>
    <row r="37" spans="2:8" ht="14" x14ac:dyDescent="0.15">
      <c r="B37" s="70" t="s">
        <v>42</v>
      </c>
      <c r="C37" s="67">
        <f>I25</f>
        <v>7.0999999999999994E-2</v>
      </c>
      <c r="D37" s="67">
        <f>J25</f>
        <v>0.161</v>
      </c>
      <c r="E37" s="67">
        <f>K25</f>
        <v>0.27200000000000002</v>
      </c>
      <c r="F37" s="67">
        <f>L25</f>
        <v>0.46600000000000003</v>
      </c>
      <c r="G37" s="67">
        <f>M25</f>
        <v>0.873</v>
      </c>
      <c r="H37" s="71">
        <f>N25</f>
        <v>1.6619999999999999</v>
      </c>
    </row>
    <row r="38" spans="2:8" ht="15" thickBot="1" x14ac:dyDescent="0.2">
      <c r="B38" s="70" t="s">
        <v>45</v>
      </c>
      <c r="C38" s="69">
        <f>AVERAGE(C36:C37)</f>
        <v>6.8500000000000005E-2</v>
      </c>
      <c r="D38" s="69">
        <f>AVERAGE(D36:D37)</f>
        <v>0.16250000000000001</v>
      </c>
      <c r="E38" s="69">
        <f>AVERAGE(E36:E37)</f>
        <v>0.27050000000000002</v>
      </c>
      <c r="F38" s="69">
        <f>AVERAGE(F36:F37)</f>
        <v>0.45250000000000001</v>
      </c>
      <c r="G38" s="69">
        <f>AVERAGE(G36:G37)</f>
        <v>0.87949999999999995</v>
      </c>
      <c r="H38" s="68">
        <f>AVERAGE(H36:H37)</f>
        <v>1.6875</v>
      </c>
    </row>
  </sheetData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Plate 1 - Sheet1</vt:lpstr>
      <vt:lpstr>µAPPJ results</vt:lpstr>
      <vt:lpstr>calibration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Dirks, Tim</cp:lastModifiedBy>
  <dcterms:created xsi:type="dcterms:W3CDTF">2011-01-18T20:51:17Z</dcterms:created>
  <dcterms:modified xsi:type="dcterms:W3CDTF">2025-01-09T08:58:24Z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16.0</vt:lpwstr>
  </property>
</Properties>
</file>