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mDirks/Documents/PostDoc/Manuskripte/CypC/Excel Sheets/"/>
    </mc:Choice>
  </mc:AlternateContent>
  <xr:revisionPtr revIDLastSave="0" documentId="8_{892C1CAA-7D77-B046-8CB9-62883816CB72}" xr6:coauthVersionLast="47" xr6:coauthVersionMax="47" xr10:uidLastSave="{00000000-0000-0000-0000-000000000000}"/>
  <bookViews>
    <workbookView xWindow="4060" yWindow="7900" windowWidth="28800" windowHeight="17500" activeTab="4" xr2:uid="{B7D5A828-6C5C-D349-84D2-2887BD5968E6}"/>
  </bookViews>
  <sheets>
    <sheet name="standard" sheetId="2" r:id="rId1"/>
    <sheet name="CypC 8" sheetId="1" r:id="rId2"/>
    <sheet name="CypC 9" sheetId="3" r:id="rId3"/>
    <sheet name="CypC 10" sheetId="4" r:id="rId4"/>
    <sheet name="CypC Final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5" l="1"/>
  <c r="R18" i="5"/>
  <c r="T11" i="5"/>
  <c r="T13" i="5"/>
  <c r="S22" i="5"/>
  <c r="S23" i="5"/>
  <c r="S24" i="5"/>
  <c r="S25" i="5"/>
  <c r="S26" i="5"/>
  <c r="S27" i="5"/>
  <c r="S28" i="5"/>
  <c r="S29" i="5"/>
  <c r="S30" i="5"/>
  <c r="S31" i="5"/>
  <c r="S32" i="5"/>
  <c r="S33" i="5"/>
  <c r="S21" i="5"/>
  <c r="R22" i="5"/>
  <c r="R23" i="5"/>
  <c r="R24" i="5"/>
  <c r="R25" i="5"/>
  <c r="R26" i="5"/>
  <c r="R27" i="5"/>
  <c r="R28" i="5"/>
  <c r="R29" i="5"/>
  <c r="R30" i="5"/>
  <c r="R31" i="5"/>
  <c r="R32" i="5"/>
  <c r="R33" i="5"/>
  <c r="R21" i="5"/>
  <c r="Q22" i="5"/>
  <c r="Q23" i="5" s="1"/>
  <c r="Q24" i="5" s="1"/>
  <c r="Q25" i="5" s="1"/>
  <c r="Q26" i="5" s="1"/>
  <c r="Q27" i="5" s="1"/>
  <c r="Q28" i="5" s="1"/>
  <c r="Q29" i="5" s="1"/>
  <c r="Q30" i="5" s="1"/>
  <c r="Q31" i="5" s="1"/>
  <c r="Q32" i="5" s="1"/>
  <c r="Q33" i="5" s="1"/>
  <c r="P22" i="5"/>
  <c r="P23" i="5" s="1"/>
  <c r="P24" i="5" s="1"/>
  <c r="P25" i="5" s="1"/>
  <c r="P26" i="5" s="1"/>
  <c r="P27" i="5" s="1"/>
  <c r="P28" i="5" s="1"/>
  <c r="P29" i="5" s="1"/>
  <c r="P30" i="5" s="1"/>
  <c r="P31" i="5" s="1"/>
  <c r="P32" i="5" s="1"/>
  <c r="P33" i="5" s="1"/>
  <c r="O26" i="5"/>
  <c r="O27" i="5" s="1"/>
  <c r="O28" i="5" s="1"/>
  <c r="O29" i="5" s="1"/>
  <c r="O30" i="5" s="1"/>
  <c r="O31" i="5" s="1"/>
  <c r="O32" i="5" s="1"/>
  <c r="O33" i="5" s="1"/>
  <c r="O23" i="5"/>
  <c r="O24" i="5" s="1"/>
  <c r="O25" i="5" s="1"/>
  <c r="O22" i="5"/>
  <c r="N33" i="5"/>
  <c r="N32" i="5"/>
  <c r="N24" i="5"/>
  <c r="N25" i="5" s="1"/>
  <c r="N26" i="5" s="1"/>
  <c r="N27" i="5" s="1"/>
  <c r="N28" i="5" s="1"/>
  <c r="N29" i="5" s="1"/>
  <c r="N30" i="5" s="1"/>
  <c r="N31" i="5" s="1"/>
  <c r="N23" i="5"/>
  <c r="M9" i="5"/>
  <c r="N9" i="5"/>
  <c r="O9" i="5"/>
  <c r="M10" i="5"/>
  <c r="Q10" i="5" s="1"/>
  <c r="N10" i="5"/>
  <c r="O10" i="5"/>
  <c r="M11" i="5"/>
  <c r="Q11" i="5" s="1"/>
  <c r="N11" i="5"/>
  <c r="P11" i="5" s="1"/>
  <c r="O11" i="5"/>
  <c r="M12" i="5"/>
  <c r="N12" i="5"/>
  <c r="O12" i="5"/>
  <c r="M13" i="5"/>
  <c r="P13" i="5" s="1"/>
  <c r="N13" i="5"/>
  <c r="O13" i="5"/>
  <c r="Q13" i="5" s="1"/>
  <c r="M14" i="5"/>
  <c r="Q14" i="5" s="1"/>
  <c r="N14" i="5"/>
  <c r="O14" i="5"/>
  <c r="M15" i="5"/>
  <c r="N15" i="5"/>
  <c r="P15" i="5" s="1"/>
  <c r="O15" i="5"/>
  <c r="M16" i="5"/>
  <c r="Q16" i="5" s="1"/>
  <c r="N16" i="5"/>
  <c r="O16" i="5"/>
  <c r="M17" i="5"/>
  <c r="N17" i="5"/>
  <c r="O17" i="5"/>
  <c r="M18" i="5"/>
  <c r="Q18" i="5" s="1"/>
  <c r="N18" i="5"/>
  <c r="O18" i="5"/>
  <c r="N8" i="5"/>
  <c r="O8" i="5"/>
  <c r="M8" i="5"/>
  <c r="Q9" i="5"/>
  <c r="Q12" i="5"/>
  <c r="Q15" i="5"/>
  <c r="Q17" i="5"/>
  <c r="Q8" i="5"/>
  <c r="P9" i="5"/>
  <c r="P10" i="5"/>
  <c r="P12" i="5"/>
  <c r="P17" i="5"/>
  <c r="P18" i="5"/>
  <c r="P8" i="5"/>
  <c r="P14" i="5" l="1"/>
  <c r="P16" i="5"/>
  <c r="M25" i="5"/>
  <c r="M26" i="5"/>
  <c r="M27" i="5"/>
  <c r="M28" i="5"/>
  <c r="M31" i="5"/>
  <c r="M32" i="5"/>
  <c r="M33" i="5"/>
  <c r="M34" i="5"/>
  <c r="M35" i="5"/>
  <c r="M36" i="5"/>
  <c r="M24" i="5"/>
  <c r="L25" i="5"/>
  <c r="L26" i="5"/>
  <c r="L27" i="5"/>
  <c r="L28" i="5"/>
  <c r="L29" i="5"/>
  <c r="M29" i="5" s="1"/>
  <c r="L30" i="5"/>
  <c r="M30" i="5" s="1"/>
  <c r="L31" i="5"/>
  <c r="L32" i="5"/>
  <c r="L33" i="5"/>
  <c r="L34" i="5"/>
  <c r="L35" i="5"/>
  <c r="L36" i="5"/>
  <c r="L24" i="5"/>
  <c r="K25" i="5"/>
  <c r="K26" i="5"/>
  <c r="K27" i="5"/>
  <c r="K28" i="5"/>
  <c r="K31" i="5"/>
  <c r="K32" i="5"/>
  <c r="K33" i="5"/>
  <c r="K34" i="5"/>
  <c r="K35" i="5"/>
  <c r="K36" i="5"/>
  <c r="K24" i="5"/>
  <c r="J25" i="5"/>
  <c r="J26" i="5"/>
  <c r="J27" i="5"/>
  <c r="J28" i="5"/>
  <c r="J29" i="5"/>
  <c r="J30" i="5"/>
  <c r="J31" i="5"/>
  <c r="J32" i="5"/>
  <c r="J33" i="5"/>
  <c r="J34" i="5"/>
  <c r="J35" i="5"/>
  <c r="J36" i="5"/>
  <c r="J24" i="5"/>
  <c r="I35" i="5"/>
  <c r="I36" i="5"/>
  <c r="I26" i="5"/>
  <c r="I27" i="5"/>
  <c r="I28" i="5"/>
  <c r="I29" i="5"/>
  <c r="I30" i="5"/>
  <c r="I31" i="5"/>
  <c r="I32" i="5"/>
  <c r="I33" i="5"/>
  <c r="I34" i="5"/>
  <c r="I25" i="5"/>
  <c r="I24" i="5"/>
  <c r="L8" i="5" l="1"/>
  <c r="L9" i="5"/>
  <c r="L10" i="5"/>
  <c r="L11" i="5"/>
  <c r="L12" i="5"/>
  <c r="L13" i="5"/>
  <c r="L14" i="5"/>
  <c r="L15" i="5"/>
  <c r="L16" i="5"/>
  <c r="L17" i="5"/>
  <c r="L18" i="5"/>
  <c r="L19" i="5"/>
  <c r="L7" i="5"/>
  <c r="K8" i="5"/>
  <c r="K9" i="5"/>
  <c r="K10" i="5"/>
  <c r="K11" i="5"/>
  <c r="K12" i="5"/>
  <c r="K13" i="5"/>
  <c r="K14" i="5"/>
  <c r="K15" i="5"/>
  <c r="K16" i="5"/>
  <c r="K17" i="5"/>
  <c r="K18" i="5"/>
  <c r="K19" i="5"/>
  <c r="K7" i="5"/>
  <c r="I6" i="4"/>
  <c r="I7" i="4"/>
  <c r="I8" i="4"/>
  <c r="I9" i="4"/>
  <c r="I10" i="4"/>
  <c r="I11" i="4"/>
  <c r="I12" i="4"/>
  <c r="I13" i="4"/>
  <c r="I14" i="4"/>
  <c r="I15" i="4"/>
  <c r="I16" i="4"/>
  <c r="I17" i="4"/>
  <c r="I5" i="4"/>
  <c r="I7" i="3"/>
  <c r="I8" i="3"/>
  <c r="I9" i="3"/>
  <c r="I10" i="3"/>
  <c r="I11" i="3"/>
  <c r="I12" i="3"/>
  <c r="I13" i="3"/>
  <c r="I14" i="3"/>
  <c r="I15" i="3"/>
  <c r="I16" i="3"/>
  <c r="I17" i="3"/>
  <c r="I18" i="3"/>
  <c r="I6" i="3"/>
  <c r="I7" i="1"/>
  <c r="I8" i="1"/>
  <c r="I9" i="1"/>
  <c r="I10" i="1"/>
  <c r="I11" i="1"/>
  <c r="I12" i="1"/>
  <c r="I13" i="1"/>
  <c r="I14" i="1"/>
  <c r="I15" i="1"/>
  <c r="I16" i="1"/>
  <c r="I17" i="1"/>
  <c r="I18" i="1"/>
  <c r="I6" i="1"/>
  <c r="G17" i="5"/>
  <c r="G18" i="5"/>
  <c r="G19" i="5"/>
  <c r="S7" i="5" l="1"/>
  <c r="S5" i="5"/>
  <c r="H10" i="1"/>
  <c r="H11" i="1"/>
  <c r="H12" i="1"/>
  <c r="H13" i="1"/>
  <c r="H14" i="1"/>
  <c r="H15" i="1"/>
  <c r="H16" i="1"/>
  <c r="H17" i="1"/>
  <c r="H18" i="1"/>
  <c r="H8" i="1"/>
  <c r="H9" i="1"/>
  <c r="T16" i="5" l="1"/>
  <c r="S13" i="5"/>
  <c r="G8" i="5"/>
  <c r="G9" i="5"/>
  <c r="G10" i="5"/>
  <c r="G11" i="5"/>
  <c r="G12" i="5"/>
  <c r="G13" i="5"/>
  <c r="G14" i="5"/>
  <c r="G15" i="5"/>
  <c r="G16" i="5"/>
  <c r="G7" i="5"/>
  <c r="F8" i="5"/>
  <c r="F9" i="5"/>
  <c r="F10" i="5"/>
  <c r="F11" i="5"/>
  <c r="F12" i="5"/>
  <c r="F13" i="5"/>
  <c r="F14" i="5"/>
  <c r="F15" i="5"/>
  <c r="F16" i="5"/>
  <c r="F17" i="5"/>
  <c r="F18" i="5"/>
  <c r="F19" i="5"/>
  <c r="F7" i="5"/>
  <c r="G6" i="4"/>
  <c r="H6" i="4" s="1"/>
  <c r="G10" i="4"/>
  <c r="H10" i="4" s="1"/>
  <c r="G17" i="4"/>
  <c r="H17" i="4" s="1"/>
  <c r="F6" i="4"/>
  <c r="F7" i="4"/>
  <c r="G7" i="4" s="1"/>
  <c r="H7" i="4" s="1"/>
  <c r="F8" i="4"/>
  <c r="G8" i="4" s="1"/>
  <c r="H8" i="4" s="1"/>
  <c r="F9" i="4"/>
  <c r="G9" i="4" s="1"/>
  <c r="H9" i="4" s="1"/>
  <c r="F10" i="4"/>
  <c r="F11" i="4"/>
  <c r="G11" i="4" s="1"/>
  <c r="H11" i="4" s="1"/>
  <c r="F12" i="4"/>
  <c r="G12" i="4" s="1"/>
  <c r="H12" i="4" s="1"/>
  <c r="F13" i="4"/>
  <c r="G13" i="4" s="1"/>
  <c r="H13" i="4" s="1"/>
  <c r="F14" i="4"/>
  <c r="G14" i="4" s="1"/>
  <c r="H14" i="4" s="1"/>
  <c r="F15" i="4"/>
  <c r="G15" i="4" s="1"/>
  <c r="H15" i="4" s="1"/>
  <c r="F16" i="4"/>
  <c r="G16" i="4" s="1"/>
  <c r="H16" i="4" s="1"/>
  <c r="F17" i="4"/>
  <c r="F5" i="4"/>
  <c r="G5" i="4" s="1"/>
  <c r="H5" i="4" s="1"/>
  <c r="G7" i="3"/>
  <c r="H7" i="3" s="1"/>
  <c r="G11" i="3"/>
  <c r="H11" i="3" s="1"/>
  <c r="G15" i="3"/>
  <c r="H15" i="3" s="1"/>
  <c r="G6" i="3"/>
  <c r="H6" i="3" s="1"/>
  <c r="F7" i="3"/>
  <c r="F8" i="3"/>
  <c r="G8" i="3" s="1"/>
  <c r="H8" i="3" s="1"/>
  <c r="F9" i="3"/>
  <c r="G9" i="3" s="1"/>
  <c r="H9" i="3" s="1"/>
  <c r="F10" i="3"/>
  <c r="G10" i="3" s="1"/>
  <c r="H10" i="3" s="1"/>
  <c r="F11" i="3"/>
  <c r="F12" i="3"/>
  <c r="G12" i="3" s="1"/>
  <c r="H12" i="3" s="1"/>
  <c r="F13" i="3"/>
  <c r="G13" i="3" s="1"/>
  <c r="H13" i="3" s="1"/>
  <c r="F14" i="3"/>
  <c r="G14" i="3" s="1"/>
  <c r="H14" i="3" s="1"/>
  <c r="F15" i="3"/>
  <c r="F16" i="3"/>
  <c r="G16" i="3" s="1"/>
  <c r="H16" i="3" s="1"/>
  <c r="F17" i="3"/>
  <c r="G17" i="3" s="1"/>
  <c r="H17" i="3" s="1"/>
  <c r="F18" i="3"/>
  <c r="G18" i="3" s="1"/>
  <c r="H18" i="3" s="1"/>
  <c r="F6" i="3"/>
  <c r="G8" i="1"/>
  <c r="G12" i="1"/>
  <c r="G16" i="1"/>
  <c r="F7" i="1"/>
  <c r="G7" i="1" s="1"/>
  <c r="H7" i="1" s="1"/>
  <c r="F8" i="1"/>
  <c r="F9" i="1"/>
  <c r="G9" i="1" s="1"/>
  <c r="F10" i="1"/>
  <c r="G10" i="1" s="1"/>
  <c r="F11" i="1"/>
  <c r="G11" i="1" s="1"/>
  <c r="F12" i="1"/>
  <c r="F13" i="1"/>
  <c r="G13" i="1" s="1"/>
  <c r="F14" i="1"/>
  <c r="G14" i="1" s="1"/>
  <c r="F15" i="1"/>
  <c r="G15" i="1" s="1"/>
  <c r="F16" i="1"/>
  <c r="F17" i="1"/>
  <c r="G17" i="1" s="1"/>
  <c r="F18" i="1"/>
  <c r="G18" i="1" s="1"/>
  <c r="F6" i="1"/>
  <c r="G6" i="1" s="1"/>
  <c r="H6" i="1" s="1"/>
</calcChain>
</file>

<file path=xl/sharedStrings.xml><?xml version="1.0" encoding="utf-8"?>
<sst xmlns="http://schemas.openxmlformats.org/spreadsheetml/2006/main" count="69" uniqueCount="40">
  <si>
    <t>CypC 8 (200 mg Beads, in 5 mL, 20 µM CypC)</t>
  </si>
  <si>
    <t>S-PhOl</t>
  </si>
  <si>
    <t>R-PhOl</t>
  </si>
  <si>
    <t>1-octanol</t>
  </si>
  <si>
    <t>R-PhOl norm.</t>
  </si>
  <si>
    <t>c R-PhOl [mM]</t>
  </si>
  <si>
    <t>s-PhOl norm.</t>
  </si>
  <si>
    <t>c s-PhOl</t>
  </si>
  <si>
    <t>µM</t>
  </si>
  <si>
    <t>CypC 9 (200 mg Beads, in 5 mL, 20 µM CypC)</t>
  </si>
  <si>
    <t>CypC 8</t>
  </si>
  <si>
    <t>CypC 9</t>
  </si>
  <si>
    <t>CypC 10</t>
  </si>
  <si>
    <t>R-PhOl [µM]</t>
  </si>
  <si>
    <t>MW</t>
  </si>
  <si>
    <t>kein S-PhOl hat sich gebildet</t>
  </si>
  <si>
    <t>µmol/L</t>
  </si>
  <si>
    <t>n [µmol]</t>
  </si>
  <si>
    <t xml:space="preserve">µmol </t>
  </si>
  <si>
    <t>n[µmol]</t>
  </si>
  <si>
    <t>[µmol]</t>
  </si>
  <si>
    <t>TxtE in 200 mg Beads [µmol]</t>
  </si>
  <si>
    <t>TON</t>
  </si>
  <si>
    <t>nmol</t>
  </si>
  <si>
    <t>time [min]</t>
  </si>
  <si>
    <t>equation: y= 0.3524x</t>
  </si>
  <si>
    <t>4 mL end volume</t>
  </si>
  <si>
    <t>mean</t>
  </si>
  <si>
    <t>stabwn</t>
  </si>
  <si>
    <t>Total amount R-PhOl [µmol]:</t>
  </si>
  <si>
    <t>after 60 min</t>
  </si>
  <si>
    <t>time constant (Product per s)</t>
  </si>
  <si>
    <t>product per min</t>
  </si>
  <si>
    <t>R-PhOl total [nmol]</t>
  </si>
  <si>
    <t>STABWN</t>
  </si>
  <si>
    <t>R1</t>
  </si>
  <si>
    <t>R2</t>
  </si>
  <si>
    <t>R3</t>
  </si>
  <si>
    <t>Mean</t>
  </si>
  <si>
    <t>R-PhOl [nmol]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</si>
</sst>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9" fontId="0" fillId="0" borderId="0" xfId="0" applyNumberFormat="1"/>
    <xf numFmtId="2" fontId="0" fillId="0" borderId="0" xfId="0" applyNumberFormat="1"/>
    <xf numFmtId="1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0756178477690288"/>
                  <c:y val="-1.961176727909011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[1]Standard!$M$2:$M$8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2.8815364299819312E-3</c:v>
                  </c:pt>
                  <c:pt idx="2">
                    <c:v>5.6041499189542045E-3</c:v>
                  </c:pt>
                  <c:pt idx="3">
                    <c:v>8.9300618443312711E-3</c:v>
                  </c:pt>
                  <c:pt idx="4">
                    <c:v>2.9546748918506938E-2</c:v>
                  </c:pt>
                  <c:pt idx="5">
                    <c:v>4.9202264983088495E-2</c:v>
                  </c:pt>
                  <c:pt idx="6">
                    <c:v>0.16215074221233305</c:v>
                  </c:pt>
                </c:numCache>
              </c:numRef>
            </c:plus>
            <c:minus>
              <c:numRef>
                <c:f>[1]Standard!$M$2:$M$8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2.8815364299819312E-3</c:v>
                  </c:pt>
                  <c:pt idx="2">
                    <c:v>5.6041499189542045E-3</c:v>
                  </c:pt>
                  <c:pt idx="3">
                    <c:v>8.9300618443312711E-3</c:v>
                  </c:pt>
                  <c:pt idx="4">
                    <c:v>2.9546748918506938E-2</c:v>
                  </c:pt>
                  <c:pt idx="5">
                    <c:v>4.9202264983088495E-2</c:v>
                  </c:pt>
                  <c:pt idx="6">
                    <c:v>0.16215074221233305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[1]Standard!$H$2:$H$8</c:f>
              <c:numCache>
                <c:formatCode>General</c:formatCode>
                <c:ptCount val="7"/>
                <c:pt idx="0">
                  <c:v>0</c:v>
                </c:pt>
                <c:pt idx="1">
                  <c:v>0.15625</c:v>
                </c:pt>
                <c:pt idx="2">
                  <c:v>0.3125</c:v>
                </c:pt>
                <c:pt idx="3">
                  <c:v>0.625</c:v>
                </c:pt>
                <c:pt idx="4">
                  <c:v>1.25</c:v>
                </c:pt>
                <c:pt idx="5">
                  <c:v>2.5</c:v>
                </c:pt>
                <c:pt idx="6">
                  <c:v>5</c:v>
                </c:pt>
              </c:numCache>
            </c:numRef>
          </c:xVal>
          <c:yVal>
            <c:numRef>
              <c:f>[1]Standard!$L$2:$L$8</c:f>
              <c:numCache>
                <c:formatCode>General</c:formatCode>
                <c:ptCount val="7"/>
                <c:pt idx="0">
                  <c:v>0</c:v>
                </c:pt>
                <c:pt idx="1">
                  <c:v>5.3583269986122478E-2</c:v>
                </c:pt>
                <c:pt idx="2">
                  <c:v>0.10933170715132638</c:v>
                </c:pt>
                <c:pt idx="3">
                  <c:v>0.2166663365703084</c:v>
                </c:pt>
                <c:pt idx="4">
                  <c:v>0.43720876914029727</c:v>
                </c:pt>
                <c:pt idx="5">
                  <c:v>0.89831622121872001</c:v>
                </c:pt>
                <c:pt idx="6">
                  <c:v>1.7549554405895991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72-5D4C-AA0E-194B274EA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7033120"/>
        <c:axId val="1377034800"/>
      </c:scatterChart>
      <c:valAx>
        <c:axId val="1377033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c R-PhOl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7034800"/>
        <c:crosses val="autoZero"/>
        <c:crossBetween val="midCat"/>
      </c:valAx>
      <c:valAx>
        <c:axId val="13770348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Normalized signal intensity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7033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s-Phol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[1]Standard!$U$1</c:f>
              <c:strCache>
                <c:ptCount val="1"/>
                <c:pt idx="0">
                  <c:v>Mean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[1]Standard!$Q$2:$Q$8</c:f>
              <c:numCache>
                <c:formatCode>General</c:formatCode>
                <c:ptCount val="7"/>
                <c:pt idx="0">
                  <c:v>0</c:v>
                </c:pt>
                <c:pt idx="1">
                  <c:v>0.15625</c:v>
                </c:pt>
                <c:pt idx="2">
                  <c:v>0.3125</c:v>
                </c:pt>
                <c:pt idx="3">
                  <c:v>0.625</c:v>
                </c:pt>
                <c:pt idx="4">
                  <c:v>1.25</c:v>
                </c:pt>
                <c:pt idx="5">
                  <c:v>2.5</c:v>
                </c:pt>
                <c:pt idx="6">
                  <c:v>5</c:v>
                </c:pt>
              </c:numCache>
            </c:numRef>
          </c:xVal>
          <c:yVal>
            <c:numRef>
              <c:f>[1]Standard!$U$2:$U$8</c:f>
              <c:numCache>
                <c:formatCode>General</c:formatCode>
                <c:ptCount val="7"/>
                <c:pt idx="0">
                  <c:v>0</c:v>
                </c:pt>
                <c:pt idx="1">
                  <c:v>5.3416101002038356E-2</c:v>
                </c:pt>
                <c:pt idx="2">
                  <c:v>0.10934092130058852</c:v>
                </c:pt>
                <c:pt idx="3">
                  <c:v>0.21791474586881074</c:v>
                </c:pt>
                <c:pt idx="4">
                  <c:v>0.44288131144621051</c:v>
                </c:pt>
                <c:pt idx="5">
                  <c:v>0.91355281358155549</c:v>
                </c:pt>
                <c:pt idx="6">
                  <c:v>1.7934161659617907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2F-2F44-BF7D-52F751443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2033312"/>
        <c:axId val="1542085344"/>
      </c:scatterChart>
      <c:valAx>
        <c:axId val="154203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42085344"/>
        <c:crosses val="autoZero"/>
        <c:crossBetween val="midCat"/>
      </c:valAx>
      <c:valAx>
        <c:axId val="1542085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42033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CypC</a:t>
            </a:r>
            <a:r>
              <a:rPr lang="de-DE" baseline="0"/>
              <a:t> 8 mit Pufferaustausch</a:t>
            </a:r>
            <a:endParaRPr lang="de-DE"/>
          </a:p>
        </c:rich>
      </c:tx>
      <c:layout>
        <c:manualLayout>
          <c:xMode val="edge"/>
          <c:yMode val="edge"/>
          <c:x val="0.27609711286089239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'CypC 8'!$B$6:$B$18</c:f>
              <c:numCache>
                <c:formatCode>General</c:formatCode>
                <c:ptCount val="13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</c:numCache>
            </c:numRef>
          </c:xVal>
          <c:yVal>
            <c:numRef>
              <c:f>'CypC 8'!$H$6:$H$18</c:f>
              <c:numCache>
                <c:formatCode>0.00</c:formatCode>
                <c:ptCount val="13"/>
                <c:pt idx="0" formatCode="General">
                  <c:v>0</c:v>
                </c:pt>
                <c:pt idx="1">
                  <c:v>13.119249902550957</c:v>
                </c:pt>
                <c:pt idx="2">
                  <c:v>12.277829774515572</c:v>
                </c:pt>
                <c:pt idx="3">
                  <c:v>13.442370674984449</c:v>
                </c:pt>
                <c:pt idx="4">
                  <c:v>13.602058304189507</c:v>
                </c:pt>
                <c:pt idx="5">
                  <c:v>17.352629759270989</c:v>
                </c:pt>
                <c:pt idx="6">
                  <c:v>14.163942095212558</c:v>
                </c:pt>
                <c:pt idx="7">
                  <c:v>12.565428063103154</c:v>
                </c:pt>
                <c:pt idx="8">
                  <c:v>10.828152274430494</c:v>
                </c:pt>
                <c:pt idx="9">
                  <c:v>11.670078414583578</c:v>
                </c:pt>
                <c:pt idx="10">
                  <c:v>8.714101401659553</c:v>
                </c:pt>
                <c:pt idx="11">
                  <c:v>7.816020628791982</c:v>
                </c:pt>
                <c:pt idx="12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09-DF47-94A3-22215BBB3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1759360"/>
        <c:axId val="951884704"/>
      </c:scatterChart>
      <c:valAx>
        <c:axId val="951759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Zeit</a:t>
                </a:r>
                <a:r>
                  <a:rPr lang="de-DE" baseline="0"/>
                  <a:t> [min]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48741535433070865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1884704"/>
        <c:crosses val="autoZero"/>
        <c:crossBetween val="midCat"/>
      </c:valAx>
      <c:valAx>
        <c:axId val="951884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R-PhOl [µM]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35561752697579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1759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CypC 9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159492563429571"/>
          <c:y val="0.13004629629629633"/>
          <c:w val="0.84396062992125986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'CypC 9'!$B$6:$B$18</c:f>
              <c:numCache>
                <c:formatCode>General</c:formatCode>
                <c:ptCount val="13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</c:numCache>
            </c:numRef>
          </c:xVal>
          <c:yVal>
            <c:numRef>
              <c:f>'CypC 9'!$H$6:$H$18</c:f>
              <c:numCache>
                <c:formatCode>0.00</c:formatCode>
                <c:ptCount val="13"/>
                <c:pt idx="0" formatCode="General">
                  <c:v>0</c:v>
                </c:pt>
                <c:pt idx="1">
                  <c:v>14.232015269005348</c:v>
                </c:pt>
                <c:pt idx="2">
                  <c:v>11.36911787184969</c:v>
                </c:pt>
                <c:pt idx="3">
                  <c:v>14.1108457481812</c:v>
                </c:pt>
                <c:pt idx="4">
                  <c:v>11.753069250684085</c:v>
                </c:pt>
                <c:pt idx="5">
                  <c:v>10.189182534805001</c:v>
                </c:pt>
                <c:pt idx="6">
                  <c:v>9.1682793097955173</c:v>
                </c:pt>
                <c:pt idx="7">
                  <c:v>13.180152518337232</c:v>
                </c:pt>
                <c:pt idx="8">
                  <c:v>12.197062117970056</c:v>
                </c:pt>
                <c:pt idx="9">
                  <c:v>8.3556947128980212</c:v>
                </c:pt>
                <c:pt idx="10">
                  <c:v>9.2329227132894367</c:v>
                </c:pt>
                <c:pt idx="11">
                  <c:v>7.1909750898433789</c:v>
                </c:pt>
                <c:pt idx="12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BB-1D41-95F5-D503CA462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045504"/>
        <c:axId val="951861552"/>
      </c:scatterChart>
      <c:valAx>
        <c:axId val="940045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Zeit</a:t>
                </a:r>
                <a:r>
                  <a:rPr lang="de-DE" baseline="0"/>
                  <a:t> [min]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1861552"/>
        <c:crosses val="autoZero"/>
        <c:crossBetween val="midCat"/>
      </c:valAx>
      <c:valAx>
        <c:axId val="951861552"/>
        <c:scaling>
          <c:orientation val="minMax"/>
          <c:max val="1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R-PhOl [µM]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388024934383202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0045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CypC</a:t>
            </a:r>
            <a:r>
              <a:rPr lang="de-DE" baseline="0"/>
              <a:t> 10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759492563429572"/>
          <c:y val="0.15319444444444447"/>
          <c:w val="0.8411828521434821"/>
          <c:h val="0.6690124671916010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'CypC 10'!$B$5:$B$17</c:f>
              <c:numCache>
                <c:formatCode>General</c:formatCode>
                <c:ptCount val="13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</c:numCache>
            </c:numRef>
          </c:xVal>
          <c:yVal>
            <c:numRef>
              <c:f>'CypC 10'!$H$5:$H$17</c:f>
              <c:numCache>
                <c:formatCode>0.000</c:formatCode>
                <c:ptCount val="13"/>
                <c:pt idx="0" formatCode="General">
                  <c:v>0</c:v>
                </c:pt>
                <c:pt idx="1">
                  <c:v>14.073867511884236</c:v>
                </c:pt>
                <c:pt idx="2">
                  <c:v>13.293516422862158</c:v>
                </c:pt>
                <c:pt idx="3">
                  <c:v>12.68554339174241</c:v>
                </c:pt>
                <c:pt idx="4">
                  <c:v>8.7659657128872333</c:v>
                </c:pt>
                <c:pt idx="5">
                  <c:v>7.3033857645524565</c:v>
                </c:pt>
                <c:pt idx="6">
                  <c:v>6.7387787655356082</c:v>
                </c:pt>
                <c:pt idx="7">
                  <c:v>8.0271357579409415</c:v>
                </c:pt>
                <c:pt idx="8">
                  <c:v>7.681044678926515</c:v>
                </c:pt>
                <c:pt idx="9">
                  <c:v>8.7474933049980663</c:v>
                </c:pt>
                <c:pt idx="10">
                  <c:v>6.4302975191802272</c:v>
                </c:pt>
                <c:pt idx="11">
                  <c:v>5.9716200890928999</c:v>
                </c:pt>
                <c:pt idx="12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CD-8046-AC07-5ACFD2CCB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852464"/>
        <c:axId val="943593440"/>
      </c:scatterChart>
      <c:valAx>
        <c:axId val="944852464"/>
        <c:scaling>
          <c:orientation val="minMax"/>
          <c:max val="1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Zeit</a:t>
                </a:r>
                <a:r>
                  <a:rPr lang="de-DE" baseline="0"/>
                  <a:t> [min]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47908202099737535"/>
              <c:y val="0.920347039953339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3593440"/>
        <c:crosses val="autoZero"/>
        <c:crossBetween val="midCat"/>
      </c:valAx>
      <c:valAx>
        <c:axId val="943593440"/>
        <c:scaling>
          <c:orientation val="minMax"/>
          <c:max val="1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R-PhOl [µM]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369506415864683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4852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CypC Triplikat</a:t>
            </a:r>
            <a:r>
              <a:rPr lang="de-DE" baseline="0"/>
              <a:t> mit Pufferaustausch</a:t>
            </a:r>
            <a:endParaRPr lang="de-DE"/>
          </a:p>
        </c:rich>
      </c:tx>
      <c:layout>
        <c:manualLayout>
          <c:xMode val="edge"/>
          <c:yMode val="edge"/>
          <c:x val="0.24259011373578307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658333333333333"/>
          <c:y val="0.19483814523184603"/>
          <c:w val="0.82497222222222222"/>
          <c:h val="0.622777413240011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'CypC Final'!$G$7:$G$19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0.49154543747382445</c:v>
                  </c:pt>
                  <c:pt idx="2">
                    <c:v>0.78603692822602544</c:v>
                  </c:pt>
                  <c:pt idx="3">
                    <c:v>0.58224978101373626</c:v>
                  </c:pt>
                  <c:pt idx="4">
                    <c:v>1.9924674712847299</c:v>
                  </c:pt>
                  <c:pt idx="5">
                    <c:v>4.2246644048478519</c:v>
                  </c:pt>
                  <c:pt idx="6">
                    <c:v>3.0910654407778293</c:v>
                  </c:pt>
                  <c:pt idx="7">
                    <c:v>2.298007952212398</c:v>
                  </c:pt>
                  <c:pt idx="8">
                    <c:v>1.8906969287412279</c:v>
                  </c:pt>
                  <c:pt idx="9">
                    <c:v>1.478743805530049</c:v>
                  </c:pt>
                  <c:pt idx="10">
                    <c:v>1.2174492326027206</c:v>
                  </c:pt>
                  <c:pt idx="11">
                    <c:v>0.76589250003269493</c:v>
                  </c:pt>
                  <c:pt idx="12">
                    <c:v>0</c:v>
                  </c:pt>
                </c:numCache>
              </c:numRef>
            </c:plus>
            <c:minus>
              <c:numRef>
                <c:f>'CypC Final'!$G$7:$G$19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0.49154543747382445</c:v>
                  </c:pt>
                  <c:pt idx="2">
                    <c:v>0.78603692822602544</c:v>
                  </c:pt>
                  <c:pt idx="3">
                    <c:v>0.58224978101373626</c:v>
                  </c:pt>
                  <c:pt idx="4">
                    <c:v>1.9924674712847299</c:v>
                  </c:pt>
                  <c:pt idx="5">
                    <c:v>4.2246644048478519</c:v>
                  </c:pt>
                  <c:pt idx="6">
                    <c:v>3.0910654407778293</c:v>
                  </c:pt>
                  <c:pt idx="7">
                    <c:v>2.298007952212398</c:v>
                  </c:pt>
                  <c:pt idx="8">
                    <c:v>1.8906969287412279</c:v>
                  </c:pt>
                  <c:pt idx="9">
                    <c:v>1.478743805530049</c:v>
                  </c:pt>
                  <c:pt idx="10">
                    <c:v>1.2174492326027206</c:v>
                  </c:pt>
                  <c:pt idx="11">
                    <c:v>0.76589250003269493</c:v>
                  </c:pt>
                  <c:pt idx="12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'CypC Final'!$B$7:$B$19</c:f>
              <c:numCache>
                <c:formatCode>General</c:formatCode>
                <c:ptCount val="13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</c:numCache>
            </c:numRef>
          </c:cat>
          <c:val>
            <c:numRef>
              <c:f>'CypC Final'!$F$7:$F$19</c:f>
              <c:numCache>
                <c:formatCode>0.000</c:formatCode>
                <c:ptCount val="13"/>
                <c:pt idx="0" formatCode="General">
                  <c:v>0</c:v>
                </c:pt>
                <c:pt idx="1">
                  <c:v>13.808377561146848</c:v>
                </c:pt>
                <c:pt idx="2">
                  <c:v>12.313488023075806</c:v>
                </c:pt>
                <c:pt idx="3">
                  <c:v>13.412919938302688</c:v>
                </c:pt>
                <c:pt idx="4">
                  <c:v>11.373697755920276</c:v>
                </c:pt>
                <c:pt idx="5">
                  <c:v>11.615066019542816</c:v>
                </c:pt>
                <c:pt idx="6">
                  <c:v>10.023666723514561</c:v>
                </c:pt>
                <c:pt idx="7">
                  <c:v>11.257572113127109</c:v>
                </c:pt>
                <c:pt idx="8">
                  <c:v>10.235419690442354</c:v>
                </c:pt>
                <c:pt idx="9">
                  <c:v>9.5910888108265553</c:v>
                </c:pt>
                <c:pt idx="10">
                  <c:v>8.1257738780430717</c:v>
                </c:pt>
                <c:pt idx="11">
                  <c:v>6.9928719359094202</c:v>
                </c:pt>
                <c:pt idx="1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26-1F49-B8EC-83B52367C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9716528"/>
        <c:axId val="1890187456"/>
      </c:barChart>
      <c:catAx>
        <c:axId val="1889716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Zeit</a:t>
                </a:r>
                <a:r>
                  <a:rPr lang="de-DE" baseline="0"/>
                  <a:t> [min]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51402077865266838"/>
              <c:y val="0.91108778069407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90187456"/>
        <c:crosses val="autoZero"/>
        <c:auto val="1"/>
        <c:lblAlgn val="ctr"/>
        <c:lblOffset val="100"/>
        <c:noMultiLvlLbl val="0"/>
      </c:catAx>
      <c:valAx>
        <c:axId val="18901874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R-PhOl</a:t>
                </a:r>
                <a:r>
                  <a:rPr lang="de-DE" baseline="0"/>
                  <a:t> [µM]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1.9444444444444445E-2"/>
              <c:y val="0.346365923009623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8971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26159230096237"/>
          <c:y val="0.18560185185185185"/>
          <c:w val="0.83607174103237081"/>
          <c:h val="0.65512357830271217"/>
        </c:manualLayout>
      </c:layout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'CypC Final'!$M$24:$M$36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1.7027633438666694</c:v>
                  </c:pt>
                  <c:pt idx="2">
                    <c:v>2.7229117926256938</c:v>
                  </c:pt>
                  <c:pt idx="3">
                    <c:v>2.0169724068232879</c:v>
                  </c:pt>
                  <c:pt idx="4">
                    <c:v>6.9021097853869033</c:v>
                  </c:pt>
                  <c:pt idx="5">
                    <c:v>11.697860332865389</c:v>
                  </c:pt>
                  <c:pt idx="6">
                    <c:v>8.1578831675217902</c:v>
                  </c:pt>
                  <c:pt idx="7">
                    <c:v>7.9605330588583714</c:v>
                  </c:pt>
                  <c:pt idx="8">
                    <c:v>6.5495662845885025</c:v>
                  </c:pt>
                  <c:pt idx="9">
                    <c:v>5.1225188051116071</c:v>
                  </c:pt>
                  <c:pt idx="10">
                    <c:v>4.2173678530073309</c:v>
                  </c:pt>
                  <c:pt idx="11">
                    <c:v>2.6531294463851589</c:v>
                  </c:pt>
                  <c:pt idx="12">
                    <c:v>0</c:v>
                  </c:pt>
                </c:numCache>
              </c:numRef>
            </c:plus>
            <c:minus>
              <c:numRef>
                <c:f>'CypC Final'!$M$24:$M$36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1.7027633438666694</c:v>
                  </c:pt>
                  <c:pt idx="2">
                    <c:v>2.7229117926256938</c:v>
                  </c:pt>
                  <c:pt idx="3">
                    <c:v>2.0169724068232879</c:v>
                  </c:pt>
                  <c:pt idx="4">
                    <c:v>6.9021097853869033</c:v>
                  </c:pt>
                  <c:pt idx="5">
                    <c:v>11.697860332865389</c:v>
                  </c:pt>
                  <c:pt idx="6">
                    <c:v>8.1578831675217902</c:v>
                  </c:pt>
                  <c:pt idx="7">
                    <c:v>7.9605330588583714</c:v>
                  </c:pt>
                  <c:pt idx="8">
                    <c:v>6.5495662845885025</c:v>
                  </c:pt>
                  <c:pt idx="9">
                    <c:v>5.1225188051116071</c:v>
                  </c:pt>
                  <c:pt idx="10">
                    <c:v>4.2173678530073309</c:v>
                  </c:pt>
                  <c:pt idx="11">
                    <c:v>2.6531294463851589</c:v>
                  </c:pt>
                  <c:pt idx="12">
                    <c:v>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'CypC Final'!$H$25:$H$37</c:f>
              <c:numCache>
                <c:formatCode>General</c:formatCode>
                <c:ptCount val="13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</c:numCache>
            </c:numRef>
          </c:xVal>
          <c:yVal>
            <c:numRef>
              <c:f>'CypC Final'!$L$25:$L$37</c:f>
              <c:numCache>
                <c:formatCode>0.00</c:formatCode>
                <c:ptCount val="13"/>
                <c:pt idx="0">
                  <c:v>55.233510244587393</c:v>
                </c:pt>
                <c:pt idx="1">
                  <c:v>49.253952092303223</c:v>
                </c:pt>
                <c:pt idx="2">
                  <c:v>53.65167975321075</c:v>
                </c:pt>
                <c:pt idx="3">
                  <c:v>45.494791023681103</c:v>
                </c:pt>
                <c:pt idx="4">
                  <c:v>55.083624588151977</c:v>
                </c:pt>
                <c:pt idx="5">
                  <c:v>46.664442810016155</c:v>
                </c:pt>
                <c:pt idx="6">
                  <c:v>45.030288452508437</c:v>
                </c:pt>
                <c:pt idx="7">
                  <c:v>40.941678761769417</c:v>
                </c:pt>
                <c:pt idx="8">
                  <c:v>38.364355243306221</c:v>
                </c:pt>
                <c:pt idx="9">
                  <c:v>32.503095512172287</c:v>
                </c:pt>
                <c:pt idx="10">
                  <c:v>27.971487743637681</c:v>
                </c:pt>
                <c:pt idx="11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E2-0645-9188-B683A4B36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8153904"/>
        <c:axId val="1258155632"/>
      </c:scatterChart>
      <c:valAx>
        <c:axId val="1258153904"/>
        <c:scaling>
          <c:orientation val="minMax"/>
          <c:max val="12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time</a:t>
                </a:r>
                <a:r>
                  <a:rPr lang="de-DE" baseline="0"/>
                  <a:t> [min]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0.48069313210848647"/>
              <c:y val="0.91108778069407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58155632"/>
        <c:crosses val="autoZero"/>
        <c:crossBetween val="midCat"/>
      </c:valAx>
      <c:valAx>
        <c:axId val="1258155632"/>
        <c:scaling>
          <c:orientation val="minMax"/>
          <c:max val="7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(R)-1--PhOl</a:t>
                </a:r>
                <a:r>
                  <a:rPr lang="de-DE" baseline="0"/>
                  <a:t> [nmol]</a:t>
                </a:r>
                <a:endParaRPr lang="de-DE"/>
              </a:p>
            </c:rich>
          </c:tx>
          <c:layout>
            <c:manualLayout>
              <c:xMode val="edge"/>
              <c:yMode val="edge"/>
              <c:x val="2.2222222222222223E-2"/>
              <c:y val="0.3384416010498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58153904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'CypC Final'!$S$21:$S$33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0.699160810679753</c:v>
                  </c:pt>
                  <c:pt idx="2">
                    <c:v>2.9641172884242728</c:v>
                  </c:pt>
                  <c:pt idx="3">
                    <c:v>0.86009224843883003</c:v>
                  </c:pt>
                  <c:pt idx="4">
                    <c:v>4.5564681501938535</c:v>
                  </c:pt>
                  <c:pt idx="5">
                    <c:v>11.339956520067291</c:v>
                  </c:pt>
                  <c:pt idx="6">
                    <c:v>16.875017749546561</c:v>
                  </c:pt>
                  <c:pt idx="7">
                    <c:v>24.544449562311055</c:v>
                  </c:pt>
                  <c:pt idx="8">
                    <c:v>31.406962516955645</c:v>
                  </c:pt>
                  <c:pt idx="9">
                    <c:v>31.670284964273428</c:v>
                  </c:pt>
                  <c:pt idx="10">
                    <c:v>36.028184051768285</c:v>
                  </c:pt>
                  <c:pt idx="11">
                    <c:v>38.161673803598916</c:v>
                  </c:pt>
                  <c:pt idx="12">
                    <c:v>38.161673803598916</c:v>
                  </c:pt>
                </c:numCache>
              </c:numRef>
            </c:plus>
            <c:minus>
              <c:numRef>
                <c:f>'CypC Final'!$S$21:$S$33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0.699160810679753</c:v>
                  </c:pt>
                  <c:pt idx="2">
                    <c:v>2.9641172884242728</c:v>
                  </c:pt>
                  <c:pt idx="3">
                    <c:v>0.86009224843883003</c:v>
                  </c:pt>
                  <c:pt idx="4">
                    <c:v>4.5564681501938535</c:v>
                  </c:pt>
                  <c:pt idx="5">
                    <c:v>11.339956520067291</c:v>
                  </c:pt>
                  <c:pt idx="6">
                    <c:v>16.875017749546561</c:v>
                  </c:pt>
                  <c:pt idx="7">
                    <c:v>24.544449562311055</c:v>
                  </c:pt>
                  <c:pt idx="8">
                    <c:v>31.406962516955645</c:v>
                  </c:pt>
                  <c:pt idx="9">
                    <c:v>31.670284964273428</c:v>
                  </c:pt>
                  <c:pt idx="10">
                    <c:v>36.028184051768285</c:v>
                  </c:pt>
                  <c:pt idx="11">
                    <c:v>38.161673803598916</c:v>
                  </c:pt>
                  <c:pt idx="12">
                    <c:v>38.161673803598916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'CypC Final'!$N$21:$N$33</c:f>
              <c:numCache>
                <c:formatCode>General</c:formatCode>
                <c:ptCount val="13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</c:numCache>
            </c:numRef>
          </c:xVal>
          <c:yVal>
            <c:numRef>
              <c:f>'CypC Final'!$R$21:$R$33</c:f>
              <c:numCache>
                <c:formatCode>0.000</c:formatCode>
                <c:ptCount val="13"/>
                <c:pt idx="0" formatCode="General">
                  <c:v>0</c:v>
                </c:pt>
                <c:pt idx="1">
                  <c:v>56.152347122715241</c:v>
                </c:pt>
                <c:pt idx="2">
                  <c:v>105.45384354643211</c:v>
                </c:pt>
                <c:pt idx="3">
                  <c:v>159.06625565073384</c:v>
                </c:pt>
                <c:pt idx="4">
                  <c:v>201.5898992767226</c:v>
                </c:pt>
                <c:pt idx="5">
                  <c:v>240.40007836858967</c:v>
                </c:pt>
                <c:pt idx="6">
                  <c:v>274.97437810038394</c:v>
                </c:pt>
                <c:pt idx="7">
                  <c:v>318.26085861959092</c:v>
                </c:pt>
                <c:pt idx="8">
                  <c:v>358.41222726937622</c:v>
                </c:pt>
                <c:pt idx="9">
                  <c:v>394.00459637433977</c:v>
                </c:pt>
                <c:pt idx="10">
                  <c:v>425.72325518835669</c:v>
                </c:pt>
                <c:pt idx="11">
                  <c:v>452.5972113414843</c:v>
                </c:pt>
                <c:pt idx="12">
                  <c:v>452.5972113414843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E4-8F42-BC94-2CF262B67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279135"/>
        <c:axId val="1005888175"/>
      </c:scatterChart>
      <c:valAx>
        <c:axId val="949279135"/>
        <c:scaling>
          <c:orientation val="minMax"/>
          <c:max val="12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time [min]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05888175"/>
        <c:crosses val="autoZero"/>
        <c:crossBetween val="midCat"/>
      </c:valAx>
      <c:valAx>
        <c:axId val="1005888175"/>
        <c:scaling>
          <c:orientation val="minMax"/>
          <c:max val="5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(</a:t>
                </a:r>
                <a:r>
                  <a:rPr lang="de-DE" i="1">
                    <a:solidFill>
                      <a:schemeClr val="tx1"/>
                    </a:solidFill>
                  </a:rPr>
                  <a:t>R</a:t>
                </a:r>
                <a:r>
                  <a:rPr lang="de-DE">
                    <a:solidFill>
                      <a:schemeClr val="tx1"/>
                    </a:solidFill>
                  </a:rPr>
                  <a:t>)-1-PhOl</a:t>
                </a:r>
                <a:r>
                  <a:rPr lang="de-DE" baseline="0">
                    <a:solidFill>
                      <a:schemeClr val="tx1"/>
                    </a:solidFill>
                  </a:rPr>
                  <a:t> [nmol]</a:t>
                </a:r>
                <a:endParaRPr lang="de-DE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49279135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5</xdr:row>
      <xdr:rowOff>190500</xdr:rowOff>
    </xdr:from>
    <xdr:to>
      <xdr:col>7</xdr:col>
      <xdr:colOff>87745</xdr:colOff>
      <xdr:row>19</xdr:row>
      <xdr:rowOff>73890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A5FAE55-212E-8443-82CA-1B86710FF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5</xdr:row>
      <xdr:rowOff>177800</xdr:rowOff>
    </xdr:from>
    <xdr:to>
      <xdr:col>13</xdr:col>
      <xdr:colOff>771621</xdr:colOff>
      <xdr:row>19</xdr:row>
      <xdr:rowOff>61191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CF528AB-3406-C747-A3D9-CB7D0F0C6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19</xdr:row>
      <xdr:rowOff>63500</xdr:rowOff>
    </xdr:from>
    <xdr:to>
      <xdr:col>6</xdr:col>
      <xdr:colOff>1111250</xdr:colOff>
      <xdr:row>32</xdr:row>
      <xdr:rowOff>165100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CD8EDCE-3B94-0CBA-EE27-762B87CB8F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450850</xdr:colOff>
      <xdr:row>19</xdr:row>
      <xdr:rowOff>114300</xdr:rowOff>
    </xdr:from>
    <xdr:to>
      <xdr:col>11</xdr:col>
      <xdr:colOff>692150</xdr:colOff>
      <xdr:row>33</xdr:row>
      <xdr:rowOff>12700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E9E9F62-0A2E-8103-13BC-81E2959586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18</xdr:row>
      <xdr:rowOff>63500</xdr:rowOff>
    </xdr:from>
    <xdr:to>
      <xdr:col>6</xdr:col>
      <xdr:colOff>323850</xdr:colOff>
      <xdr:row>31</xdr:row>
      <xdr:rowOff>165100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AFE4070-7C4B-9B7E-9C3B-E2CA6CE3BF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59</xdr:row>
      <xdr:rowOff>25400</xdr:rowOff>
    </xdr:from>
    <xdr:to>
      <xdr:col>6</xdr:col>
      <xdr:colOff>380999</xdr:colOff>
      <xdr:row>72</xdr:row>
      <xdr:rowOff>133713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656AA61-057D-6F45-9056-124E03049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387350</xdr:colOff>
      <xdr:row>20</xdr:row>
      <xdr:rowOff>184150</xdr:rowOff>
    </xdr:from>
    <xdr:to>
      <xdr:col>6</xdr:col>
      <xdr:colOff>381000</xdr:colOff>
      <xdr:row>38</xdr:row>
      <xdr:rowOff>12700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F113311F-FB65-D3C9-14BE-5C54CBEA47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1041400</xdr:colOff>
      <xdr:row>27</xdr:row>
      <xdr:rowOff>25400</xdr:rowOff>
    </xdr:from>
    <xdr:to>
      <xdr:col>19</xdr:col>
      <xdr:colOff>679450</xdr:colOff>
      <xdr:row>44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CC4E204-BA14-AC4B-9990-FC76D1A93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hie/Documents/GC%20(Sophie)aktue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1"/>
      <sheetName val="R2"/>
      <sheetName val="R3"/>
      <sheetName val="Standard"/>
      <sheetName val="CypC 1"/>
      <sheetName val="CypC 2"/>
      <sheetName val="CypC 4"/>
      <sheetName val="CypC 5"/>
      <sheetName val="CypC 6"/>
      <sheetName val="CypC 7"/>
    </sheetNames>
    <sheetDataSet>
      <sheetData sheetId="0"/>
      <sheetData sheetId="1"/>
      <sheetData sheetId="2"/>
      <sheetData sheetId="3">
        <row r="1">
          <cell r="U1" t="str">
            <v>Mean</v>
          </cell>
        </row>
        <row r="2">
          <cell r="H2">
            <v>0</v>
          </cell>
          <cell r="L2">
            <v>0</v>
          </cell>
          <cell r="M2">
            <v>0</v>
          </cell>
          <cell r="Q2">
            <v>0</v>
          </cell>
          <cell r="U2">
            <v>0</v>
          </cell>
        </row>
        <row r="3">
          <cell r="H3">
            <v>0.15625</v>
          </cell>
          <cell r="L3">
            <v>5.3583269986122478E-2</v>
          </cell>
          <cell r="M3">
            <v>2.8815364299819312E-3</v>
          </cell>
          <cell r="Q3">
            <v>0.15625</v>
          </cell>
          <cell r="U3">
            <v>5.3416101002038356E-2</v>
          </cell>
        </row>
        <row r="4">
          <cell r="H4">
            <v>0.3125</v>
          </cell>
          <cell r="L4">
            <v>0.10933170715132638</v>
          </cell>
          <cell r="M4">
            <v>5.6041499189542045E-3</v>
          </cell>
          <cell r="Q4">
            <v>0.3125</v>
          </cell>
          <cell r="U4">
            <v>0.10934092130058852</v>
          </cell>
        </row>
        <row r="5">
          <cell r="H5">
            <v>0.625</v>
          </cell>
          <cell r="L5">
            <v>0.2166663365703084</v>
          </cell>
          <cell r="M5">
            <v>8.9300618443312711E-3</v>
          </cell>
          <cell r="Q5">
            <v>0.625</v>
          </cell>
          <cell r="U5">
            <v>0.21791474586881074</v>
          </cell>
        </row>
        <row r="6">
          <cell r="H6">
            <v>1.25</v>
          </cell>
          <cell r="L6">
            <v>0.43720876914029727</v>
          </cell>
          <cell r="M6">
            <v>2.9546748918506938E-2</v>
          </cell>
          <cell r="Q6">
            <v>1.25</v>
          </cell>
          <cell r="U6">
            <v>0.44288131144621051</v>
          </cell>
        </row>
        <row r="7">
          <cell r="H7">
            <v>2.5</v>
          </cell>
          <cell r="L7">
            <v>0.89831622121872001</v>
          </cell>
          <cell r="M7">
            <v>4.9202264983088495E-2</v>
          </cell>
          <cell r="Q7">
            <v>2.5</v>
          </cell>
          <cell r="U7">
            <v>0.91355281358155549</v>
          </cell>
        </row>
        <row r="8">
          <cell r="H8">
            <v>5</v>
          </cell>
          <cell r="L8">
            <v>1.7549554405895991</v>
          </cell>
          <cell r="M8">
            <v>0.16215074221233305</v>
          </cell>
          <cell r="Q8">
            <v>5</v>
          </cell>
          <cell r="U8">
            <v>1.7934161659617907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D766-3811-B441-BDF8-C990E024D8C7}">
  <dimension ref="C5:J5"/>
  <sheetViews>
    <sheetView workbookViewId="0">
      <selection activeCell="H32" sqref="H32"/>
    </sheetView>
  </sheetViews>
  <sheetFormatPr baseColWidth="10" defaultRowHeight="16" x14ac:dyDescent="0.2"/>
  <sheetData>
    <row r="5" spans="3:10" x14ac:dyDescent="0.2">
      <c r="C5" t="s">
        <v>2</v>
      </c>
      <c r="J5" t="s">
        <v>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E0007-4BD6-7948-8544-9DD3AE9A9FEB}">
  <dimension ref="B3:I18"/>
  <sheetViews>
    <sheetView workbookViewId="0">
      <selection activeCell="I5" sqref="I5"/>
    </sheetView>
  </sheetViews>
  <sheetFormatPr baseColWidth="10" defaultRowHeight="16" x14ac:dyDescent="0.2"/>
  <cols>
    <col min="6" max="6" width="14.1640625" customWidth="1"/>
    <col min="7" max="7" width="14.83203125" customWidth="1"/>
    <col min="8" max="8" width="11.6640625" bestFit="1" customWidth="1"/>
    <col min="9" max="9" width="11" bestFit="1" customWidth="1"/>
    <col min="11" max="11" width="16" customWidth="1"/>
  </cols>
  <sheetData>
    <row r="3" spans="2:9" x14ac:dyDescent="0.2">
      <c r="B3" t="s">
        <v>0</v>
      </c>
    </row>
    <row r="4" spans="2:9" x14ac:dyDescent="0.2">
      <c r="H4" t="s">
        <v>16</v>
      </c>
      <c r="I4" t="s">
        <v>26</v>
      </c>
    </row>
    <row r="5" spans="2:9" x14ac:dyDescent="0.2">
      <c r="B5" t="s">
        <v>24</v>
      </c>
      <c r="C5" t="s">
        <v>3</v>
      </c>
      <c r="D5" t="s">
        <v>2</v>
      </c>
      <c r="E5" t="s">
        <v>1</v>
      </c>
      <c r="F5" t="s">
        <v>4</v>
      </c>
      <c r="G5" t="s">
        <v>5</v>
      </c>
      <c r="H5" t="s">
        <v>8</v>
      </c>
      <c r="I5" t="s">
        <v>25</v>
      </c>
    </row>
    <row r="6" spans="2:9" x14ac:dyDescent="0.2">
      <c r="B6">
        <v>0</v>
      </c>
      <c r="C6">
        <v>456963</v>
      </c>
      <c r="D6">
        <v>0</v>
      </c>
      <c r="E6">
        <v>0</v>
      </c>
      <c r="F6">
        <f>D6/C6</f>
        <v>0</v>
      </c>
      <c r="G6">
        <f>F6/0.3524</f>
        <v>0</v>
      </c>
      <c r="H6">
        <f>G6*1000</f>
        <v>0</v>
      </c>
      <c r="I6">
        <f>H6*0.004</f>
        <v>0</v>
      </c>
    </row>
    <row r="7" spans="2:9" x14ac:dyDescent="0.2">
      <c r="B7">
        <v>10</v>
      </c>
      <c r="C7">
        <v>457473</v>
      </c>
      <c r="D7">
        <v>2115</v>
      </c>
      <c r="E7">
        <v>0</v>
      </c>
      <c r="F7" s="6">
        <f t="shared" ref="F7:F18" si="0">D7/C7</f>
        <v>4.6232236656589569E-3</v>
      </c>
      <c r="G7" s="6">
        <f t="shared" ref="G7:G18" si="1">F7/0.3524</f>
        <v>1.3119249902550957E-2</v>
      </c>
      <c r="H7" s="6">
        <f t="shared" ref="H7:H18" si="2">G7*1000</f>
        <v>13.119249902550957</v>
      </c>
      <c r="I7" s="6">
        <f t="shared" ref="I7:I18" si="3">H7*0.004</f>
        <v>5.2476999610203828E-2</v>
      </c>
    </row>
    <row r="8" spans="2:9" x14ac:dyDescent="0.2">
      <c r="B8">
        <v>20</v>
      </c>
      <c r="C8">
        <v>465481</v>
      </c>
      <c r="D8">
        <v>2014</v>
      </c>
      <c r="E8">
        <v>0</v>
      </c>
      <c r="F8" s="6">
        <f t="shared" si="0"/>
        <v>4.3267072125392873E-3</v>
      </c>
      <c r="G8" s="6">
        <f t="shared" si="1"/>
        <v>1.2277829774515572E-2</v>
      </c>
      <c r="H8" s="6">
        <f t="shared" si="2"/>
        <v>12.277829774515572</v>
      </c>
      <c r="I8" s="6">
        <f t="shared" si="3"/>
        <v>4.9111319098062288E-2</v>
      </c>
    </row>
    <row r="9" spans="2:9" x14ac:dyDescent="0.2">
      <c r="B9">
        <v>30</v>
      </c>
      <c r="C9">
        <v>464420</v>
      </c>
      <c r="D9">
        <v>2200</v>
      </c>
      <c r="E9">
        <v>0</v>
      </c>
      <c r="F9" s="6">
        <f t="shared" si="0"/>
        <v>4.7370914258645196E-3</v>
      </c>
      <c r="G9" s="6">
        <f t="shared" si="1"/>
        <v>1.3442370674984449E-2</v>
      </c>
      <c r="H9" s="6">
        <f t="shared" si="2"/>
        <v>13.442370674984449</v>
      </c>
      <c r="I9" s="6">
        <f t="shared" si="3"/>
        <v>5.3769482699937796E-2</v>
      </c>
    </row>
    <row r="10" spans="2:9" x14ac:dyDescent="0.2">
      <c r="B10">
        <v>40</v>
      </c>
      <c r="C10">
        <v>465435</v>
      </c>
      <c r="D10">
        <v>2231</v>
      </c>
      <c r="E10">
        <v>0</v>
      </c>
      <c r="F10" s="6">
        <f t="shared" si="0"/>
        <v>4.793365346396382E-3</v>
      </c>
      <c r="G10" s="6">
        <f t="shared" si="1"/>
        <v>1.3602058304189507E-2</v>
      </c>
      <c r="H10" s="6">
        <f t="shared" si="2"/>
        <v>13.602058304189507</v>
      </c>
      <c r="I10" s="6">
        <f t="shared" si="3"/>
        <v>5.4408233216758028E-2</v>
      </c>
    </row>
    <row r="11" spans="2:9" x14ac:dyDescent="0.2">
      <c r="B11">
        <v>50</v>
      </c>
      <c r="C11">
        <v>471622</v>
      </c>
      <c r="D11">
        <v>2884</v>
      </c>
      <c r="E11">
        <v>0</v>
      </c>
      <c r="F11" s="6">
        <f t="shared" si="0"/>
        <v>6.1150667271670954E-3</v>
      </c>
      <c r="G11" s="6">
        <f t="shared" si="1"/>
        <v>1.7352629759270988E-2</v>
      </c>
      <c r="H11" s="6">
        <f t="shared" si="2"/>
        <v>17.352629759270989</v>
      </c>
      <c r="I11" s="6">
        <f t="shared" si="3"/>
        <v>6.9410519037083965E-2</v>
      </c>
    </row>
    <row r="12" spans="2:9" x14ac:dyDescent="0.2">
      <c r="B12">
        <v>60</v>
      </c>
      <c r="C12">
        <v>476422</v>
      </c>
      <c r="D12">
        <v>2378</v>
      </c>
      <c r="E12">
        <v>0</v>
      </c>
      <c r="F12" s="6">
        <f t="shared" si="0"/>
        <v>4.9913731943529056E-3</v>
      </c>
      <c r="G12" s="6">
        <f t="shared" si="1"/>
        <v>1.4163942095212559E-2</v>
      </c>
      <c r="H12" s="6">
        <f t="shared" si="2"/>
        <v>14.163942095212558</v>
      </c>
      <c r="I12" s="6">
        <f t="shared" si="3"/>
        <v>5.6655768380850235E-2</v>
      </c>
    </row>
    <row r="13" spans="2:9" x14ac:dyDescent="0.2">
      <c r="B13">
        <v>70</v>
      </c>
      <c r="C13">
        <v>469732</v>
      </c>
      <c r="D13">
        <v>2080</v>
      </c>
      <c r="E13">
        <v>0</v>
      </c>
      <c r="F13" s="6">
        <f t="shared" si="0"/>
        <v>4.4280568494375512E-3</v>
      </c>
      <c r="G13" s="6">
        <f t="shared" si="1"/>
        <v>1.2565428063103153E-2</v>
      </c>
      <c r="H13" s="6">
        <f t="shared" si="2"/>
        <v>12.565428063103154</v>
      </c>
      <c r="I13" s="6">
        <f t="shared" si="3"/>
        <v>5.0261712252412619E-2</v>
      </c>
    </row>
    <row r="14" spans="2:9" x14ac:dyDescent="0.2">
      <c r="B14">
        <v>80</v>
      </c>
      <c r="C14">
        <v>468573</v>
      </c>
      <c r="D14">
        <v>1788</v>
      </c>
      <c r="E14">
        <v>0</v>
      </c>
      <c r="F14" s="6">
        <f t="shared" si="0"/>
        <v>3.8158408615093058E-3</v>
      </c>
      <c r="G14" s="6">
        <f t="shared" si="1"/>
        <v>1.0828152274430493E-2</v>
      </c>
      <c r="H14" s="6">
        <f t="shared" si="2"/>
        <v>10.828152274430494</v>
      </c>
      <c r="I14" s="6">
        <f t="shared" si="3"/>
        <v>4.3312609097721978E-2</v>
      </c>
    </row>
    <row r="15" spans="2:9" x14ac:dyDescent="0.2">
      <c r="B15">
        <v>90</v>
      </c>
      <c r="C15">
        <v>480239</v>
      </c>
      <c r="D15">
        <v>1975</v>
      </c>
      <c r="E15">
        <v>0</v>
      </c>
      <c r="F15" s="6">
        <f t="shared" si="0"/>
        <v>4.1125356332992529E-3</v>
      </c>
      <c r="G15" s="6">
        <f t="shared" si="1"/>
        <v>1.1670078414583578E-2</v>
      </c>
      <c r="H15" s="6">
        <f t="shared" si="2"/>
        <v>11.670078414583578</v>
      </c>
      <c r="I15" s="6">
        <f t="shared" si="3"/>
        <v>4.6680313658334312E-2</v>
      </c>
    </row>
    <row r="16" spans="2:9" x14ac:dyDescent="0.2">
      <c r="B16">
        <v>100</v>
      </c>
      <c r="C16">
        <v>473159</v>
      </c>
      <c r="D16">
        <v>1453</v>
      </c>
      <c r="E16">
        <v>0</v>
      </c>
      <c r="F16" s="6">
        <f t="shared" si="0"/>
        <v>3.0708493339448263E-3</v>
      </c>
      <c r="G16" s="6">
        <f t="shared" si="1"/>
        <v>8.714101401659553E-3</v>
      </c>
      <c r="H16" s="6">
        <f t="shared" si="2"/>
        <v>8.714101401659553</v>
      </c>
      <c r="I16" s="6">
        <f t="shared" si="3"/>
        <v>3.4856405606638212E-2</v>
      </c>
    </row>
    <row r="17" spans="2:9" x14ac:dyDescent="0.2">
      <c r="B17">
        <v>110</v>
      </c>
      <c r="C17">
        <v>471978</v>
      </c>
      <c r="D17">
        <v>1300</v>
      </c>
      <c r="E17">
        <v>0</v>
      </c>
      <c r="F17" s="6">
        <f t="shared" si="0"/>
        <v>2.7543656695862943E-3</v>
      </c>
      <c r="G17" s="6">
        <f t="shared" si="1"/>
        <v>7.8160206287919819E-3</v>
      </c>
      <c r="H17" s="6">
        <f t="shared" si="2"/>
        <v>7.816020628791982</v>
      </c>
      <c r="I17" s="6">
        <f t="shared" si="3"/>
        <v>3.1264082515167928E-2</v>
      </c>
    </row>
    <row r="18" spans="2:9" x14ac:dyDescent="0.2">
      <c r="B18">
        <v>120</v>
      </c>
      <c r="C18">
        <v>467837</v>
      </c>
      <c r="D18">
        <v>0</v>
      </c>
      <c r="E18">
        <v>0</v>
      </c>
      <c r="F18">
        <f t="shared" si="0"/>
        <v>0</v>
      </c>
      <c r="G18">
        <f t="shared" si="1"/>
        <v>0</v>
      </c>
      <c r="H18">
        <f t="shared" si="2"/>
        <v>0</v>
      </c>
      <c r="I18">
        <f t="shared" si="3"/>
        <v>0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D8860-BAFF-AA4C-814E-B31C81323F7D}">
  <dimension ref="B2:I18"/>
  <sheetViews>
    <sheetView workbookViewId="0">
      <selection activeCell="I3" sqref="I3"/>
    </sheetView>
  </sheetViews>
  <sheetFormatPr baseColWidth="10" defaultRowHeight="16" x14ac:dyDescent="0.2"/>
  <cols>
    <col min="6" max="6" width="12.6640625" customWidth="1"/>
    <col min="7" max="7" width="13.5" customWidth="1"/>
    <col min="8" max="8" width="11.6640625" bestFit="1" customWidth="1"/>
    <col min="9" max="9" width="11" bestFit="1" customWidth="1"/>
  </cols>
  <sheetData>
    <row r="2" spans="2:9" x14ac:dyDescent="0.2">
      <c r="I2" t="s">
        <v>25</v>
      </c>
    </row>
    <row r="3" spans="2:9" x14ac:dyDescent="0.2">
      <c r="B3" t="s">
        <v>9</v>
      </c>
    </row>
    <row r="5" spans="2:9" x14ac:dyDescent="0.2">
      <c r="B5" t="s">
        <v>24</v>
      </c>
      <c r="C5" t="s">
        <v>3</v>
      </c>
      <c r="D5" t="s">
        <v>2</v>
      </c>
      <c r="E5" t="s">
        <v>1</v>
      </c>
      <c r="F5" t="s">
        <v>4</v>
      </c>
      <c r="G5" t="s">
        <v>5</v>
      </c>
      <c r="H5" t="s">
        <v>8</v>
      </c>
      <c r="I5" t="s">
        <v>17</v>
      </c>
    </row>
    <row r="6" spans="2:9" x14ac:dyDescent="0.2">
      <c r="B6">
        <v>0</v>
      </c>
      <c r="C6">
        <v>465327</v>
      </c>
      <c r="D6">
        <v>0</v>
      </c>
      <c r="E6">
        <v>0</v>
      </c>
      <c r="F6">
        <f>D6/C6</f>
        <v>0</v>
      </c>
      <c r="G6">
        <f>F6/0.3524</f>
        <v>0</v>
      </c>
      <c r="H6">
        <f>G6*1000</f>
        <v>0</v>
      </c>
      <c r="I6">
        <f>H6*0.004</f>
        <v>0</v>
      </c>
    </row>
    <row r="7" spans="2:9" x14ac:dyDescent="0.2">
      <c r="B7">
        <v>10</v>
      </c>
      <c r="C7">
        <v>474542</v>
      </c>
      <c r="D7">
        <v>2380</v>
      </c>
      <c r="E7">
        <v>0</v>
      </c>
      <c r="F7" s="6">
        <f t="shared" ref="F7:F18" si="0">D7/C7</f>
        <v>5.0153621807974844E-3</v>
      </c>
      <c r="G7" s="6">
        <f t="shared" ref="G7:G18" si="1">F7/0.3524</f>
        <v>1.4232015269005348E-2</v>
      </c>
      <c r="H7" s="6">
        <f t="shared" ref="H7:H18" si="2">G7*1000</f>
        <v>14.232015269005348</v>
      </c>
      <c r="I7" s="6">
        <f t="shared" ref="I7:I18" si="3">H7*0.004</f>
        <v>5.6928061076021393E-2</v>
      </c>
    </row>
    <row r="8" spans="2:9" x14ac:dyDescent="0.2">
      <c r="B8">
        <v>20</v>
      </c>
      <c r="C8">
        <v>479224</v>
      </c>
      <c r="D8">
        <v>1920</v>
      </c>
      <c r="E8">
        <v>0</v>
      </c>
      <c r="F8" s="6">
        <f t="shared" si="0"/>
        <v>4.0064771380398309E-3</v>
      </c>
      <c r="G8" s="6">
        <f t="shared" si="1"/>
        <v>1.1369117871849691E-2</v>
      </c>
      <c r="H8" s="6">
        <f t="shared" si="2"/>
        <v>11.36911787184969</v>
      </c>
      <c r="I8" s="6">
        <f t="shared" si="3"/>
        <v>4.5476471487398765E-2</v>
      </c>
    </row>
    <row r="9" spans="2:9" x14ac:dyDescent="0.2">
      <c r="B9">
        <v>30</v>
      </c>
      <c r="C9">
        <v>470774</v>
      </c>
      <c r="D9">
        <v>2341</v>
      </c>
      <c r="E9">
        <v>0</v>
      </c>
      <c r="F9" s="6">
        <f t="shared" si="0"/>
        <v>4.9726620416590548E-3</v>
      </c>
      <c r="G9" s="6">
        <f t="shared" si="1"/>
        <v>1.41108457481812E-2</v>
      </c>
      <c r="H9" s="6">
        <f t="shared" si="2"/>
        <v>14.1108457481812</v>
      </c>
      <c r="I9" s="6">
        <f t="shared" si="3"/>
        <v>5.6443382992724798E-2</v>
      </c>
    </row>
    <row r="10" spans="2:9" x14ac:dyDescent="0.2">
      <c r="B10">
        <v>40</v>
      </c>
      <c r="C10">
        <v>470329</v>
      </c>
      <c r="D10">
        <v>1948</v>
      </c>
      <c r="E10">
        <v>0</v>
      </c>
      <c r="F10" s="6">
        <f t="shared" si="0"/>
        <v>4.1417816039410714E-3</v>
      </c>
      <c r="G10" s="6">
        <f t="shared" si="1"/>
        <v>1.1753069250684084E-2</v>
      </c>
      <c r="H10" s="6">
        <f t="shared" si="2"/>
        <v>11.753069250684085</v>
      </c>
      <c r="I10" s="6">
        <f t="shared" si="3"/>
        <v>4.7012277002736344E-2</v>
      </c>
    </row>
    <row r="11" spans="2:9" x14ac:dyDescent="0.2">
      <c r="B11">
        <v>50</v>
      </c>
      <c r="C11">
        <v>491552</v>
      </c>
      <c r="D11">
        <v>1765</v>
      </c>
      <c r="E11">
        <v>0</v>
      </c>
      <c r="F11" s="6">
        <f t="shared" si="0"/>
        <v>3.590667925265282E-3</v>
      </c>
      <c r="G11" s="6">
        <f t="shared" si="1"/>
        <v>1.0189182534805E-2</v>
      </c>
      <c r="H11" s="6">
        <f t="shared" si="2"/>
        <v>10.189182534805001</v>
      </c>
      <c r="I11" s="6">
        <f t="shared" si="3"/>
        <v>4.0756730139220002E-2</v>
      </c>
    </row>
    <row r="12" spans="2:9" x14ac:dyDescent="0.2">
      <c r="B12">
        <v>60</v>
      </c>
      <c r="C12">
        <v>472933</v>
      </c>
      <c r="D12">
        <v>1528</v>
      </c>
      <c r="E12">
        <v>0</v>
      </c>
      <c r="F12" s="6">
        <f t="shared" si="0"/>
        <v>3.2309016287719403E-3</v>
      </c>
      <c r="G12" s="6">
        <f t="shared" si="1"/>
        <v>9.168279309795517E-3</v>
      </c>
      <c r="H12" s="6">
        <f t="shared" si="2"/>
        <v>9.1682793097955173</v>
      </c>
      <c r="I12" s="6">
        <f t="shared" si="3"/>
        <v>3.6673117239182068E-2</v>
      </c>
    </row>
    <row r="13" spans="2:9" x14ac:dyDescent="0.2">
      <c r="B13">
        <v>70</v>
      </c>
      <c r="C13">
        <v>475382</v>
      </c>
      <c r="D13">
        <v>2208</v>
      </c>
      <c r="E13">
        <v>0</v>
      </c>
      <c r="F13" s="6">
        <f t="shared" si="0"/>
        <v>4.644685747462041E-3</v>
      </c>
      <c r="G13" s="6">
        <f t="shared" si="1"/>
        <v>1.3180152518337233E-2</v>
      </c>
      <c r="H13" s="6">
        <f t="shared" si="2"/>
        <v>13.180152518337232</v>
      </c>
      <c r="I13" s="6">
        <f t="shared" si="3"/>
        <v>5.2720610073348932E-2</v>
      </c>
    </row>
    <row r="14" spans="2:9" x14ac:dyDescent="0.2">
      <c r="B14">
        <v>80</v>
      </c>
      <c r="C14">
        <v>474845</v>
      </c>
      <c r="D14">
        <v>2041</v>
      </c>
      <c r="E14">
        <v>0</v>
      </c>
      <c r="F14" s="6">
        <f t="shared" si="0"/>
        <v>4.2982446903726476E-3</v>
      </c>
      <c r="G14" s="6">
        <f t="shared" si="1"/>
        <v>1.2197062117970055E-2</v>
      </c>
      <c r="H14" s="6">
        <f t="shared" si="2"/>
        <v>12.197062117970056</v>
      </c>
      <c r="I14" s="6">
        <f t="shared" si="3"/>
        <v>4.8788248471880222E-2</v>
      </c>
    </row>
    <row r="15" spans="2:9" x14ac:dyDescent="0.2">
      <c r="B15">
        <v>90</v>
      </c>
      <c r="C15">
        <v>476474</v>
      </c>
      <c r="D15">
        <v>1403</v>
      </c>
      <c r="E15">
        <v>0</v>
      </c>
      <c r="F15" s="6">
        <f t="shared" si="0"/>
        <v>2.9445468168252621E-3</v>
      </c>
      <c r="G15" s="6">
        <f t="shared" si="1"/>
        <v>8.3556947128980204E-3</v>
      </c>
      <c r="H15" s="6">
        <f t="shared" si="2"/>
        <v>8.3556947128980212</v>
      </c>
      <c r="I15" s="6">
        <f t="shared" si="3"/>
        <v>3.3422778851592089E-2</v>
      </c>
    </row>
    <row r="16" spans="2:9" x14ac:dyDescent="0.2">
      <c r="B16">
        <v>100</v>
      </c>
      <c r="C16">
        <v>475154</v>
      </c>
      <c r="D16">
        <v>1546</v>
      </c>
      <c r="E16">
        <v>0</v>
      </c>
      <c r="F16" s="6">
        <f t="shared" si="0"/>
        <v>3.2536819641631977E-3</v>
      </c>
      <c r="G16" s="6">
        <f t="shared" si="1"/>
        <v>9.2329227132894372E-3</v>
      </c>
      <c r="H16" s="6">
        <f t="shared" si="2"/>
        <v>9.2329227132894367</v>
      </c>
      <c r="I16" s="6">
        <f t="shared" si="3"/>
        <v>3.6931690853157749E-2</v>
      </c>
    </row>
    <row r="17" spans="2:9" x14ac:dyDescent="0.2">
      <c r="B17">
        <v>110</v>
      </c>
      <c r="C17">
        <v>478671</v>
      </c>
      <c r="D17">
        <v>1213</v>
      </c>
      <c r="E17">
        <v>0</v>
      </c>
      <c r="F17" s="6">
        <f t="shared" si="0"/>
        <v>2.5340996216608068E-3</v>
      </c>
      <c r="G17" s="6">
        <f t="shared" si="1"/>
        <v>7.1909750898433789E-3</v>
      </c>
      <c r="H17" s="6">
        <f t="shared" si="2"/>
        <v>7.1909750898433789</v>
      </c>
      <c r="I17" s="6">
        <f t="shared" si="3"/>
        <v>2.8763900359373516E-2</v>
      </c>
    </row>
    <row r="18" spans="2:9" x14ac:dyDescent="0.2">
      <c r="B18">
        <v>120</v>
      </c>
      <c r="C18">
        <v>473480</v>
      </c>
      <c r="D18">
        <v>0</v>
      </c>
      <c r="E18">
        <v>0</v>
      </c>
      <c r="F18">
        <f t="shared" si="0"/>
        <v>0</v>
      </c>
      <c r="G18">
        <f t="shared" si="1"/>
        <v>0</v>
      </c>
      <c r="H18">
        <f t="shared" si="2"/>
        <v>0</v>
      </c>
      <c r="I18">
        <f t="shared" si="3"/>
        <v>0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C85F7-A920-6745-BCD1-50F4E5F21036}">
  <dimension ref="B2:L17"/>
  <sheetViews>
    <sheetView workbookViewId="0">
      <selection activeCell="K25" sqref="K25"/>
    </sheetView>
  </sheetViews>
  <sheetFormatPr baseColWidth="10" defaultRowHeight="16" x14ac:dyDescent="0.2"/>
  <cols>
    <col min="6" max="6" width="13.33203125" customWidth="1"/>
    <col min="7" max="7" width="16.1640625" customWidth="1"/>
    <col min="8" max="8" width="11.6640625" bestFit="1" customWidth="1"/>
    <col min="9" max="9" width="11" bestFit="1" customWidth="1"/>
  </cols>
  <sheetData>
    <row r="2" spans="2:12" x14ac:dyDescent="0.2">
      <c r="I2" t="s">
        <v>25</v>
      </c>
    </row>
    <row r="4" spans="2:12" x14ac:dyDescent="0.2">
      <c r="B4" t="s">
        <v>24</v>
      </c>
      <c r="C4" t="s">
        <v>3</v>
      </c>
      <c r="D4" t="s">
        <v>2</v>
      </c>
      <c r="E4" t="s">
        <v>1</v>
      </c>
      <c r="F4" t="s">
        <v>4</v>
      </c>
      <c r="G4" t="s">
        <v>5</v>
      </c>
      <c r="H4" t="s">
        <v>8</v>
      </c>
      <c r="I4" t="s">
        <v>18</v>
      </c>
      <c r="K4" t="s">
        <v>6</v>
      </c>
      <c r="L4" t="s">
        <v>7</v>
      </c>
    </row>
    <row r="5" spans="2:12" x14ac:dyDescent="0.2">
      <c r="B5">
        <v>0</v>
      </c>
      <c r="C5">
        <v>482543</v>
      </c>
      <c r="D5">
        <v>0</v>
      </c>
      <c r="E5">
        <v>0</v>
      </c>
      <c r="F5">
        <f>D5/C5</f>
        <v>0</v>
      </c>
      <c r="G5">
        <f>F5/0.3524</f>
        <v>0</v>
      </c>
      <c r="H5">
        <f>G5*1000</f>
        <v>0</v>
      </c>
      <c r="I5">
        <f>H5*0.004</f>
        <v>0</v>
      </c>
    </row>
    <row r="6" spans="2:12" x14ac:dyDescent="0.2">
      <c r="B6">
        <v>10</v>
      </c>
      <c r="C6">
        <v>476850</v>
      </c>
      <c r="D6">
        <v>2365</v>
      </c>
      <c r="E6">
        <v>0</v>
      </c>
      <c r="F6" s="5">
        <f t="shared" ref="F6:F17" si="0">D6/C6</f>
        <v>4.9596309111880049E-3</v>
      </c>
      <c r="G6" s="5">
        <f t="shared" ref="G6:G17" si="1">F6/0.3524</f>
        <v>1.4073867511884237E-2</v>
      </c>
      <c r="H6" s="5">
        <f t="shared" ref="H6:H16" si="2">G6*1000</f>
        <v>14.073867511884236</v>
      </c>
      <c r="I6" s="5">
        <f t="shared" ref="I6:I17" si="3">H6*0.004</f>
        <v>5.6295470047536947E-2</v>
      </c>
    </row>
    <row r="7" spans="2:12" x14ac:dyDescent="0.2">
      <c r="B7">
        <v>20</v>
      </c>
      <c r="C7">
        <v>480507</v>
      </c>
      <c r="D7">
        <v>2251</v>
      </c>
      <c r="E7">
        <v>0</v>
      </c>
      <c r="F7" s="5">
        <f t="shared" si="0"/>
        <v>4.6846351874166242E-3</v>
      </c>
      <c r="G7" s="5">
        <f t="shared" si="1"/>
        <v>1.3293516422862158E-2</v>
      </c>
      <c r="H7" s="5">
        <f t="shared" si="2"/>
        <v>13.293516422862158</v>
      </c>
      <c r="I7" s="5">
        <f t="shared" si="3"/>
        <v>5.3174065691448634E-2</v>
      </c>
    </row>
    <row r="8" spans="2:12" x14ac:dyDescent="0.2">
      <c r="B8">
        <v>30</v>
      </c>
      <c r="C8">
        <v>487430</v>
      </c>
      <c r="D8">
        <v>2179</v>
      </c>
      <c r="E8">
        <v>0</v>
      </c>
      <c r="F8" s="5">
        <f t="shared" si="0"/>
        <v>4.4703854912500254E-3</v>
      </c>
      <c r="G8" s="5">
        <f t="shared" si="1"/>
        <v>1.268554339174241E-2</v>
      </c>
      <c r="H8" s="5">
        <f t="shared" si="2"/>
        <v>12.68554339174241</v>
      </c>
      <c r="I8" s="5">
        <f t="shared" si="3"/>
        <v>5.0742173566969639E-2</v>
      </c>
    </row>
    <row r="9" spans="2:12" x14ac:dyDescent="0.2">
      <c r="B9">
        <v>40</v>
      </c>
      <c r="C9">
        <v>477805</v>
      </c>
      <c r="D9">
        <v>1476</v>
      </c>
      <c r="E9">
        <v>0</v>
      </c>
      <c r="F9" s="5">
        <f t="shared" si="0"/>
        <v>3.0891263172214607E-3</v>
      </c>
      <c r="G9" s="5">
        <f t="shared" si="1"/>
        <v>8.7659657128872324E-3</v>
      </c>
      <c r="H9" s="5">
        <f t="shared" si="2"/>
        <v>8.7659657128872333</v>
      </c>
      <c r="I9" s="5">
        <f t="shared" si="3"/>
        <v>3.5063862851548937E-2</v>
      </c>
    </row>
    <row r="10" spans="2:12" x14ac:dyDescent="0.2">
      <c r="B10">
        <v>50</v>
      </c>
      <c r="C10">
        <v>480240</v>
      </c>
      <c r="D10">
        <v>1236</v>
      </c>
      <c r="E10">
        <v>0</v>
      </c>
      <c r="F10" s="5">
        <f t="shared" si="0"/>
        <v>2.5737131434282858E-3</v>
      </c>
      <c r="G10" s="5">
        <f t="shared" si="1"/>
        <v>7.3033857645524568E-3</v>
      </c>
      <c r="H10" s="5">
        <f t="shared" si="2"/>
        <v>7.3033857645524565</v>
      </c>
      <c r="I10" s="5">
        <f t="shared" si="3"/>
        <v>2.9213543058209827E-2</v>
      </c>
    </row>
    <row r="11" spans="2:12" x14ac:dyDescent="0.2">
      <c r="B11">
        <v>60</v>
      </c>
      <c r="C11">
        <v>482578</v>
      </c>
      <c r="D11">
        <v>1146</v>
      </c>
      <c r="E11">
        <v>0</v>
      </c>
      <c r="F11" s="5">
        <f t="shared" si="0"/>
        <v>2.3747456369747483E-3</v>
      </c>
      <c r="G11" s="5">
        <f t="shared" si="1"/>
        <v>6.738778765535608E-3</v>
      </c>
      <c r="H11" s="5">
        <f t="shared" si="2"/>
        <v>6.7387787655356082</v>
      </c>
      <c r="I11" s="5">
        <f t="shared" si="3"/>
        <v>2.6955115062142432E-2</v>
      </c>
    </row>
    <row r="12" spans="2:12" x14ac:dyDescent="0.2">
      <c r="B12">
        <v>70</v>
      </c>
      <c r="C12">
        <v>478301</v>
      </c>
      <c r="D12">
        <v>1353</v>
      </c>
      <c r="E12">
        <v>0</v>
      </c>
      <c r="F12" s="5">
        <f t="shared" si="0"/>
        <v>2.8287626410983878E-3</v>
      </c>
      <c r="G12" s="5">
        <f t="shared" si="1"/>
        <v>8.0271357579409421E-3</v>
      </c>
      <c r="H12" s="5">
        <f t="shared" si="2"/>
        <v>8.0271357579409415</v>
      </c>
      <c r="I12" s="5">
        <f t="shared" si="3"/>
        <v>3.2108543031763769E-2</v>
      </c>
    </row>
    <row r="13" spans="2:12" x14ac:dyDescent="0.2">
      <c r="B13">
        <v>80</v>
      </c>
      <c r="C13">
        <v>488769</v>
      </c>
      <c r="D13">
        <v>1323</v>
      </c>
      <c r="E13">
        <v>0</v>
      </c>
      <c r="F13" s="5">
        <f t="shared" si="0"/>
        <v>2.7068001448537038E-3</v>
      </c>
      <c r="G13" s="5">
        <f t="shared" si="1"/>
        <v>7.6810446789265146E-3</v>
      </c>
      <c r="H13" s="5">
        <f t="shared" si="2"/>
        <v>7.681044678926515</v>
      </c>
      <c r="I13" s="5">
        <f t="shared" si="3"/>
        <v>3.0724178715706062E-2</v>
      </c>
    </row>
    <row r="14" spans="2:12" x14ac:dyDescent="0.2">
      <c r="B14">
        <v>90</v>
      </c>
      <c r="C14">
        <v>477192</v>
      </c>
      <c r="D14">
        <v>1471</v>
      </c>
      <c r="E14">
        <v>0</v>
      </c>
      <c r="F14" s="5">
        <f t="shared" si="0"/>
        <v>3.082616640681319E-3</v>
      </c>
      <c r="G14" s="5">
        <f t="shared" si="1"/>
        <v>8.747493304998067E-3</v>
      </c>
      <c r="H14" s="5">
        <f t="shared" si="2"/>
        <v>8.7474933049980663</v>
      </c>
      <c r="I14" s="5">
        <f t="shared" si="3"/>
        <v>3.4989973219992268E-2</v>
      </c>
    </row>
    <row r="15" spans="2:12" x14ac:dyDescent="0.2">
      <c r="B15">
        <v>100</v>
      </c>
      <c r="C15">
        <v>485429</v>
      </c>
      <c r="D15">
        <v>1100</v>
      </c>
      <c r="E15">
        <v>0</v>
      </c>
      <c r="F15" s="5">
        <f t="shared" si="0"/>
        <v>2.266036845759112E-3</v>
      </c>
      <c r="G15" s="5">
        <f t="shared" si="1"/>
        <v>6.4302975191802272E-3</v>
      </c>
      <c r="H15" s="5">
        <f t="shared" si="2"/>
        <v>6.4302975191802272</v>
      </c>
      <c r="I15" s="5">
        <f t="shared" si="3"/>
        <v>2.5721190076720909E-2</v>
      </c>
    </row>
    <row r="16" spans="2:12" x14ac:dyDescent="0.2">
      <c r="B16">
        <v>110</v>
      </c>
      <c r="C16">
        <v>482323</v>
      </c>
      <c r="D16">
        <v>1015</v>
      </c>
      <c r="E16">
        <v>0</v>
      </c>
      <c r="F16" s="5">
        <f t="shared" si="0"/>
        <v>2.1043989193963381E-3</v>
      </c>
      <c r="G16" s="5">
        <f t="shared" si="1"/>
        <v>5.9716200890929001E-3</v>
      </c>
      <c r="H16" s="5">
        <f t="shared" si="2"/>
        <v>5.9716200890928999</v>
      </c>
      <c r="I16" s="5">
        <f t="shared" si="3"/>
        <v>2.38864803563716E-2</v>
      </c>
    </row>
    <row r="17" spans="2:9" x14ac:dyDescent="0.2">
      <c r="B17">
        <v>120</v>
      </c>
      <c r="C17">
        <v>479910</v>
      </c>
      <c r="D17">
        <v>0</v>
      </c>
      <c r="E17">
        <v>0</v>
      </c>
      <c r="F17">
        <f t="shared" si="0"/>
        <v>0</v>
      </c>
      <c r="G17">
        <f t="shared" si="1"/>
        <v>0</v>
      </c>
      <c r="H17">
        <f>G17*1000</f>
        <v>0</v>
      </c>
      <c r="I17">
        <f t="shared" si="3"/>
        <v>0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5860B-E927-1E42-B337-307ED06EAC92}">
  <dimension ref="B5:T36"/>
  <sheetViews>
    <sheetView tabSelected="1" topLeftCell="D1" workbookViewId="0">
      <selection activeCell="S17" sqref="S17"/>
    </sheetView>
  </sheetViews>
  <sheetFormatPr baseColWidth="10" defaultRowHeight="16" x14ac:dyDescent="0.2"/>
  <cols>
    <col min="7" max="7" width="13.5" customWidth="1"/>
    <col min="13" max="13" width="10.83203125" customWidth="1"/>
    <col min="14" max="14" width="13.6640625" customWidth="1"/>
    <col min="15" max="15" width="14.33203125" customWidth="1"/>
    <col min="16" max="17" width="11.6640625" bestFit="1" customWidth="1"/>
    <col min="18" max="18" width="25" customWidth="1"/>
    <col min="19" max="19" width="12.33203125" bestFit="1" customWidth="1"/>
  </cols>
  <sheetData>
    <row r="5" spans="2:20" x14ac:dyDescent="0.2">
      <c r="C5" t="s">
        <v>10</v>
      </c>
      <c r="D5" t="s">
        <v>11</v>
      </c>
      <c r="E5" t="s">
        <v>12</v>
      </c>
      <c r="F5" t="s">
        <v>27</v>
      </c>
      <c r="G5" t="s">
        <v>28</v>
      </c>
      <c r="H5" t="s">
        <v>10</v>
      </c>
      <c r="I5" t="s">
        <v>11</v>
      </c>
      <c r="J5" t="s">
        <v>12</v>
      </c>
      <c r="K5" t="s">
        <v>14</v>
      </c>
      <c r="L5" t="s">
        <v>28</v>
      </c>
      <c r="O5" s="4" t="s">
        <v>29</v>
      </c>
      <c r="P5" s="4"/>
      <c r="Q5" s="4"/>
      <c r="R5" s="4"/>
      <c r="S5" s="5">
        <f>SUM(K7:K19)</f>
        <v>0.474999769799406</v>
      </c>
    </row>
    <row r="6" spans="2:20" x14ac:dyDescent="0.2">
      <c r="B6" t="s">
        <v>24</v>
      </c>
      <c r="C6" s="3" t="s">
        <v>13</v>
      </c>
      <c r="D6" s="3"/>
      <c r="E6" s="3"/>
      <c r="F6" s="3"/>
      <c r="H6" s="3" t="s">
        <v>19</v>
      </c>
      <c r="I6" s="3"/>
      <c r="J6" s="3"/>
      <c r="M6" s="3" t="s">
        <v>23</v>
      </c>
      <c r="N6" s="3"/>
      <c r="O6" s="3"/>
    </row>
    <row r="7" spans="2:20" x14ac:dyDescent="0.2">
      <c r="B7">
        <v>0</v>
      </c>
      <c r="C7">
        <v>0</v>
      </c>
      <c r="D7">
        <v>0</v>
      </c>
      <c r="E7">
        <v>0</v>
      </c>
      <c r="F7">
        <f>AVERAGE(C7:E7)</f>
        <v>0</v>
      </c>
      <c r="G7">
        <f>_xlfn.STDEV.P(C7:E7)</f>
        <v>0</v>
      </c>
      <c r="H7">
        <v>0</v>
      </c>
      <c r="I7">
        <v>0</v>
      </c>
      <c r="J7">
        <v>0</v>
      </c>
      <c r="K7">
        <f>AVERAGE(H7:J7)</f>
        <v>0</v>
      </c>
      <c r="L7">
        <f>_xlfn.STDEV.P(H7:J7)</f>
        <v>0</v>
      </c>
      <c r="Q7" s="1" t="s">
        <v>30</v>
      </c>
      <c r="R7" s="1" t="s">
        <v>20</v>
      </c>
      <c r="S7" s="5">
        <f>SUM(K7:K13)</f>
        <v>0.29018886408601197</v>
      </c>
    </row>
    <row r="8" spans="2:20" x14ac:dyDescent="0.2">
      <c r="B8">
        <v>10</v>
      </c>
      <c r="C8" s="5">
        <v>13.119249902550957</v>
      </c>
      <c r="D8" s="5">
        <v>14.232015269005348</v>
      </c>
      <c r="E8" s="5">
        <v>14.073867511884236</v>
      </c>
      <c r="F8" s="5">
        <f t="shared" ref="F8:F19" si="0">AVERAGE(C8:E8)</f>
        <v>13.808377561146848</v>
      </c>
      <c r="G8" s="5">
        <f t="shared" ref="G8:G19" si="1">_xlfn.STDEV.P(C8:E8)</f>
        <v>0.49154543747382445</v>
      </c>
      <c r="H8" s="5">
        <v>5.2476999610203828E-2</v>
      </c>
      <c r="I8" s="5">
        <v>5.6928061076021393E-2</v>
      </c>
      <c r="J8" s="5">
        <v>5.6295470047536947E-2</v>
      </c>
      <c r="K8" s="5">
        <f t="shared" ref="K8:K19" si="2">AVERAGE(H8:J8)</f>
        <v>5.5233510244587392E-2</v>
      </c>
      <c r="L8" s="5">
        <f t="shared" ref="L8:L19" si="3">_xlfn.STDEV.P(H8:J8)</f>
        <v>1.9661817498952969E-3</v>
      </c>
      <c r="M8" s="5">
        <f>(C8*(4/1000))*1000</f>
        <v>52.476999610203826</v>
      </c>
      <c r="N8" s="5">
        <f t="shared" ref="N8:O8" si="4">(D8*(4/1000))*1000</f>
        <v>56.928061076021393</v>
      </c>
      <c r="O8" s="5">
        <f t="shared" si="4"/>
        <v>56.295470047536945</v>
      </c>
      <c r="P8" s="5">
        <f>AVERAGE(M8:O8)</f>
        <v>55.233510244587393</v>
      </c>
      <c r="Q8" s="5">
        <f>STDEVP(M8:O8)</f>
        <v>1.9661817498952978</v>
      </c>
    </row>
    <row r="9" spans="2:20" x14ac:dyDescent="0.2">
      <c r="B9">
        <v>20</v>
      </c>
      <c r="C9" s="5">
        <v>12.277829774515572</v>
      </c>
      <c r="D9" s="5">
        <v>11.36911787184969</v>
      </c>
      <c r="E9" s="5">
        <v>13.293516422862158</v>
      </c>
      <c r="F9" s="5">
        <f t="shared" si="0"/>
        <v>12.313488023075806</v>
      </c>
      <c r="G9" s="5">
        <f t="shared" si="1"/>
        <v>0.78603692822602544</v>
      </c>
      <c r="H9" s="5">
        <v>4.9111319098062288E-2</v>
      </c>
      <c r="I9" s="5">
        <v>4.5476471487398765E-2</v>
      </c>
      <c r="J9" s="5">
        <v>5.3174065691448634E-2</v>
      </c>
      <c r="K9" s="5">
        <f t="shared" si="2"/>
        <v>4.9253952092303231E-2</v>
      </c>
      <c r="L9" s="5">
        <f t="shared" si="3"/>
        <v>3.1441477129041016E-3</v>
      </c>
      <c r="M9" s="5">
        <f t="shared" ref="M9:M18" si="5">(C9*(4/1000))*1000</f>
        <v>49.111319098062289</v>
      </c>
      <c r="N9" s="5">
        <f t="shared" ref="N9:N18" si="6">(D9*(4/1000))*1000</f>
        <v>45.476471487398761</v>
      </c>
      <c r="O9" s="5">
        <f t="shared" ref="O9:O18" si="7">(E9*(4/1000))*1000</f>
        <v>53.174065691448632</v>
      </c>
      <c r="P9" s="5">
        <f t="shared" ref="P9:P18" si="8">AVERAGE(M9:O9)</f>
        <v>49.253952092303223</v>
      </c>
      <c r="Q9" s="5">
        <f t="shared" ref="Q9:Q18" si="9">STDEVP(M9:O9)</f>
        <v>3.1441477129041018</v>
      </c>
    </row>
    <row r="10" spans="2:20" x14ac:dyDescent="0.2">
      <c r="B10">
        <v>30</v>
      </c>
      <c r="C10" s="5">
        <v>13.442370674984449</v>
      </c>
      <c r="D10" s="5">
        <v>14.1108457481812</v>
      </c>
      <c r="E10" s="5">
        <v>12.68554339174241</v>
      </c>
      <c r="F10" s="5">
        <f t="shared" si="0"/>
        <v>13.412919938302688</v>
      </c>
      <c r="G10" s="5">
        <f t="shared" si="1"/>
        <v>0.58224978101373626</v>
      </c>
      <c r="H10" s="5">
        <v>5.3769482699937796E-2</v>
      </c>
      <c r="I10" s="5">
        <v>5.6443382992724798E-2</v>
      </c>
      <c r="J10" s="5">
        <v>5.0742173566969639E-2</v>
      </c>
      <c r="K10" s="5">
        <f t="shared" si="2"/>
        <v>5.3651679753210745E-2</v>
      </c>
      <c r="L10" s="5">
        <f t="shared" si="3"/>
        <v>2.3289991240549447E-3</v>
      </c>
      <c r="M10" s="5">
        <f t="shared" si="5"/>
        <v>53.769482699937797</v>
      </c>
      <c r="N10" s="5">
        <f t="shared" si="6"/>
        <v>56.4433829927248</v>
      </c>
      <c r="O10" s="5">
        <f t="shared" si="7"/>
        <v>50.74217356696964</v>
      </c>
      <c r="P10" s="5">
        <f t="shared" si="8"/>
        <v>53.65167975321075</v>
      </c>
      <c r="Q10" s="5">
        <f t="shared" si="9"/>
        <v>2.328999124054945</v>
      </c>
    </row>
    <row r="11" spans="2:20" x14ac:dyDescent="0.2">
      <c r="B11">
        <v>40</v>
      </c>
      <c r="C11" s="5">
        <v>13.602058304189507</v>
      </c>
      <c r="D11" s="5">
        <v>11.753069250684085</v>
      </c>
      <c r="E11" s="5">
        <v>8.7659657128872333</v>
      </c>
      <c r="F11" s="5">
        <f t="shared" si="0"/>
        <v>11.373697755920276</v>
      </c>
      <c r="G11" s="5">
        <f t="shared" si="1"/>
        <v>1.9924674712847299</v>
      </c>
      <c r="H11" s="5">
        <v>5.4408233216758028E-2</v>
      </c>
      <c r="I11" s="5">
        <v>4.7012277002736344E-2</v>
      </c>
      <c r="J11" s="5">
        <v>3.5063862851548937E-2</v>
      </c>
      <c r="K11" s="5">
        <f t="shared" si="2"/>
        <v>4.5494791023681098E-2</v>
      </c>
      <c r="L11" s="5">
        <f t="shared" si="3"/>
        <v>7.9698698851389457E-3</v>
      </c>
      <c r="M11" s="5">
        <f t="shared" si="5"/>
        <v>54.408233216758028</v>
      </c>
      <c r="N11" s="5">
        <f t="shared" si="6"/>
        <v>47.012277002736347</v>
      </c>
      <c r="O11" s="5">
        <f t="shared" si="7"/>
        <v>35.06386285154894</v>
      </c>
      <c r="P11" s="5">
        <f t="shared" si="8"/>
        <v>45.494791023681103</v>
      </c>
      <c r="Q11" s="5">
        <f t="shared" si="9"/>
        <v>7.9698698851389445</v>
      </c>
      <c r="R11" s="1" t="s">
        <v>21</v>
      </c>
      <c r="S11" s="5">
        <v>9.6919000000000005E-2</v>
      </c>
      <c r="T11" s="5">
        <f>S11/8</f>
        <v>1.2114875000000001E-2</v>
      </c>
    </row>
    <row r="12" spans="2:20" x14ac:dyDescent="0.2">
      <c r="B12">
        <v>50</v>
      </c>
      <c r="C12" s="5">
        <v>17.352629759270989</v>
      </c>
      <c r="D12" s="5">
        <v>10.189182534805001</v>
      </c>
      <c r="E12" s="5">
        <v>7.3033857645524565</v>
      </c>
      <c r="F12" s="5">
        <f t="shared" si="0"/>
        <v>11.615066019542816</v>
      </c>
      <c r="G12" s="5">
        <f t="shared" si="1"/>
        <v>4.2246644048478519</v>
      </c>
      <c r="H12" s="5">
        <v>6.9410519037083965E-2</v>
      </c>
      <c r="I12" s="5">
        <v>4.0756730139220002E-2</v>
      </c>
      <c r="J12" s="5">
        <v>2.9213543058209827E-2</v>
      </c>
      <c r="K12" s="5">
        <f t="shared" si="2"/>
        <v>4.6460264078171269E-2</v>
      </c>
      <c r="L12" s="5">
        <f t="shared" si="3"/>
        <v>1.6898657619391393E-2</v>
      </c>
      <c r="M12" s="5">
        <f t="shared" si="5"/>
        <v>69.410519037083958</v>
      </c>
      <c r="N12" s="5">
        <f t="shared" si="6"/>
        <v>40.756730139220004</v>
      </c>
      <c r="O12" s="5">
        <f t="shared" si="7"/>
        <v>29.213543058209826</v>
      </c>
      <c r="P12" s="5">
        <f t="shared" si="8"/>
        <v>46.460264078171264</v>
      </c>
      <c r="Q12" s="5">
        <f t="shared" si="9"/>
        <v>16.898657619391408</v>
      </c>
      <c r="S12" s="5"/>
      <c r="T12" s="5"/>
    </row>
    <row r="13" spans="2:20" x14ac:dyDescent="0.2">
      <c r="B13">
        <v>60</v>
      </c>
      <c r="C13" s="5">
        <v>14.163942095212558</v>
      </c>
      <c r="D13" s="5">
        <v>9.1682793097955173</v>
      </c>
      <c r="E13" s="5">
        <v>6.7387787655356082</v>
      </c>
      <c r="F13" s="5">
        <f t="shared" si="0"/>
        <v>10.023666723514561</v>
      </c>
      <c r="G13" s="5">
        <f t="shared" si="1"/>
        <v>3.0910654407778293</v>
      </c>
      <c r="H13" s="5">
        <v>5.6655768380850235E-2</v>
      </c>
      <c r="I13" s="5">
        <v>3.6673117239182068E-2</v>
      </c>
      <c r="J13" s="5">
        <v>2.6955115062142432E-2</v>
      </c>
      <c r="K13" s="5">
        <f t="shared" si="2"/>
        <v>4.0094666894058245E-2</v>
      </c>
      <c r="L13" s="5">
        <f t="shared" si="3"/>
        <v>1.2364261763111306E-2</v>
      </c>
      <c r="M13" s="5">
        <f t="shared" si="5"/>
        <v>56.655768380850233</v>
      </c>
      <c r="N13" s="5">
        <f t="shared" si="6"/>
        <v>36.673117239182069</v>
      </c>
      <c r="O13" s="5">
        <f t="shared" si="7"/>
        <v>26.955115062142433</v>
      </c>
      <c r="P13" s="5">
        <f t="shared" si="8"/>
        <v>40.094666894058243</v>
      </c>
      <c r="Q13" s="5">
        <f t="shared" si="9"/>
        <v>12.364261763111317</v>
      </c>
      <c r="R13" t="s">
        <v>22</v>
      </c>
      <c r="S13" s="5">
        <f>S5/S11</f>
        <v>4.9009974287746054</v>
      </c>
      <c r="T13" s="5">
        <f>S5/T11</f>
        <v>39.207979430196843</v>
      </c>
    </row>
    <row r="14" spans="2:20" x14ac:dyDescent="0.2">
      <c r="B14">
        <v>70</v>
      </c>
      <c r="C14" s="5">
        <v>12.565428063103154</v>
      </c>
      <c r="D14" s="5">
        <v>13.180152518337232</v>
      </c>
      <c r="E14" s="5">
        <v>8.0271357579409415</v>
      </c>
      <c r="F14" s="5">
        <f t="shared" si="0"/>
        <v>11.257572113127109</v>
      </c>
      <c r="G14" s="5">
        <f t="shared" si="1"/>
        <v>2.298007952212398</v>
      </c>
      <c r="H14" s="5">
        <v>5.0261712252412619E-2</v>
      </c>
      <c r="I14" s="5">
        <v>5.2720610073348932E-2</v>
      </c>
      <c r="J14" s="5">
        <v>3.2108543031763769E-2</v>
      </c>
      <c r="K14" s="5">
        <f t="shared" si="2"/>
        <v>4.5030288452508442E-2</v>
      </c>
      <c r="L14" s="5">
        <f t="shared" si="3"/>
        <v>9.1920318088495635E-3</v>
      </c>
      <c r="M14" s="5">
        <f t="shared" si="5"/>
        <v>50.261712252412622</v>
      </c>
      <c r="N14" s="5">
        <f t="shared" si="6"/>
        <v>52.720610073348929</v>
      </c>
      <c r="O14" s="5">
        <f t="shared" si="7"/>
        <v>32.108543031763766</v>
      </c>
      <c r="P14" s="5">
        <f t="shared" si="8"/>
        <v>45.030288452508437</v>
      </c>
      <c r="Q14" s="5">
        <f t="shared" si="9"/>
        <v>9.1920318088495918</v>
      </c>
    </row>
    <row r="15" spans="2:20" x14ac:dyDescent="0.2">
      <c r="B15">
        <v>80</v>
      </c>
      <c r="C15" s="5">
        <v>10.828152274430494</v>
      </c>
      <c r="D15" s="5">
        <v>12.197062117970056</v>
      </c>
      <c r="E15" s="5">
        <v>7.681044678926515</v>
      </c>
      <c r="F15" s="5">
        <f t="shared" si="0"/>
        <v>10.235419690442354</v>
      </c>
      <c r="G15" s="5">
        <f t="shared" si="1"/>
        <v>1.8906969287412279</v>
      </c>
      <c r="H15" s="5">
        <v>4.3312609097721978E-2</v>
      </c>
      <c r="I15" s="5">
        <v>4.8788248471880222E-2</v>
      </c>
      <c r="J15" s="5">
        <v>3.0724178715706062E-2</v>
      </c>
      <c r="K15" s="5">
        <f t="shared" si="2"/>
        <v>4.0941678761769427E-2</v>
      </c>
      <c r="L15" s="5">
        <f t="shared" si="3"/>
        <v>7.5627877149649064E-3</v>
      </c>
      <c r="M15" s="5">
        <f t="shared" si="5"/>
        <v>43.312609097721982</v>
      </c>
      <c r="N15" s="5">
        <f t="shared" si="6"/>
        <v>48.788248471880223</v>
      </c>
      <c r="O15" s="5">
        <f t="shared" si="7"/>
        <v>30.72417871570606</v>
      </c>
      <c r="P15" s="5">
        <f t="shared" si="8"/>
        <v>40.941678761769417</v>
      </c>
      <c r="Q15" s="5">
        <f t="shared" si="9"/>
        <v>7.5627877149649247</v>
      </c>
    </row>
    <row r="16" spans="2:20" x14ac:dyDescent="0.2">
      <c r="B16">
        <v>90</v>
      </c>
      <c r="C16" s="5">
        <v>11.670078414583578</v>
      </c>
      <c r="D16" s="5">
        <v>8.3556947128980212</v>
      </c>
      <c r="E16" s="5">
        <v>8.7474933049980663</v>
      </c>
      <c r="F16" s="5">
        <f t="shared" si="0"/>
        <v>9.5910888108265553</v>
      </c>
      <c r="G16" s="5">
        <f t="shared" si="1"/>
        <v>1.478743805530049</v>
      </c>
      <c r="H16" s="5">
        <v>4.6680313658334312E-2</v>
      </c>
      <c r="I16" s="5">
        <v>3.3422778851592089E-2</v>
      </c>
      <c r="J16" s="5">
        <v>3.4989973219992268E-2</v>
      </c>
      <c r="K16" s="5">
        <f t="shared" si="2"/>
        <v>3.8364355243306218E-2</v>
      </c>
      <c r="L16" s="5">
        <f t="shared" si="3"/>
        <v>5.9149752221201888E-3</v>
      </c>
      <c r="M16" s="5">
        <f t="shared" si="5"/>
        <v>46.680313658334313</v>
      </c>
      <c r="N16" s="5">
        <f t="shared" si="6"/>
        <v>33.422778851592092</v>
      </c>
      <c r="O16" s="5">
        <f t="shared" si="7"/>
        <v>34.989973219992265</v>
      </c>
      <c r="P16" s="5">
        <f t="shared" si="8"/>
        <v>38.364355243306221</v>
      </c>
      <c r="Q16" s="5">
        <f t="shared" si="9"/>
        <v>5.9149752221202139</v>
      </c>
      <c r="R16" t="s">
        <v>31</v>
      </c>
      <c r="S16" s="7">
        <f>S5/R18</f>
        <v>6.5972190249917502E-5</v>
      </c>
      <c r="T16" s="7">
        <f>S16*60</f>
        <v>3.9583314149950503E-3</v>
      </c>
    </row>
    <row r="17" spans="2:20" x14ac:dyDescent="0.2">
      <c r="B17">
        <v>100</v>
      </c>
      <c r="C17" s="5">
        <v>8.714101401659553</v>
      </c>
      <c r="D17" s="5">
        <v>9.2329227132894367</v>
      </c>
      <c r="E17" s="5">
        <v>6.4302975191802272</v>
      </c>
      <c r="F17" s="5">
        <f t="shared" si="0"/>
        <v>8.1257738780430717</v>
      </c>
      <c r="G17" s="5">
        <f t="shared" si="1"/>
        <v>1.2174492326027206</v>
      </c>
      <c r="H17" s="5">
        <v>3.4856405606638212E-2</v>
      </c>
      <c r="I17" s="5">
        <v>3.6931690853157749E-2</v>
      </c>
      <c r="J17" s="5">
        <v>2.5721190076720909E-2</v>
      </c>
      <c r="K17" s="5">
        <f t="shared" si="2"/>
        <v>3.2503095512172293E-2</v>
      </c>
      <c r="L17" s="5">
        <f t="shared" si="3"/>
        <v>4.8697969304109011E-3</v>
      </c>
      <c r="M17" s="5">
        <f t="shared" si="5"/>
        <v>34.856405606638212</v>
      </c>
      <c r="N17" s="5">
        <f t="shared" si="6"/>
        <v>36.931690853157747</v>
      </c>
      <c r="O17" s="5">
        <f t="shared" si="7"/>
        <v>25.721190076720909</v>
      </c>
      <c r="P17" s="5">
        <f t="shared" si="8"/>
        <v>32.503095512172287</v>
      </c>
      <c r="Q17" s="5">
        <f t="shared" si="9"/>
        <v>4.8697969304108826</v>
      </c>
      <c r="T17" t="s">
        <v>32</v>
      </c>
    </row>
    <row r="18" spans="2:20" x14ac:dyDescent="0.2">
      <c r="B18">
        <v>110</v>
      </c>
      <c r="C18" s="5">
        <v>7.816020628791982</v>
      </c>
      <c r="D18" s="5">
        <v>7.1909750898433789</v>
      </c>
      <c r="E18" s="5">
        <v>5.9716200890928999</v>
      </c>
      <c r="F18" s="5">
        <f t="shared" si="0"/>
        <v>6.9928719359094202</v>
      </c>
      <c r="G18" s="5">
        <f t="shared" si="1"/>
        <v>0.76589250003269493</v>
      </c>
      <c r="H18" s="5">
        <v>3.1264082515167928E-2</v>
      </c>
      <c r="I18" s="5">
        <v>2.8763900359373516E-2</v>
      </c>
      <c r="J18" s="5">
        <v>2.38864803563716E-2</v>
      </c>
      <c r="K18" s="5">
        <f t="shared" si="2"/>
        <v>2.7971487743637682E-2</v>
      </c>
      <c r="L18" s="5">
        <f t="shared" si="3"/>
        <v>3.0635700001307884E-3</v>
      </c>
      <c r="M18" s="5">
        <f t="shared" si="5"/>
        <v>31.264082515167928</v>
      </c>
      <c r="N18" s="5">
        <f t="shared" si="6"/>
        <v>28.763900359373515</v>
      </c>
      <c r="O18" s="5">
        <f t="shared" si="7"/>
        <v>23.886480356371599</v>
      </c>
      <c r="P18" s="5">
        <f t="shared" si="8"/>
        <v>27.971487743637681</v>
      </c>
      <c r="Q18" s="5">
        <f t="shared" si="9"/>
        <v>3.0635700001307797</v>
      </c>
      <c r="R18">
        <f>120*60</f>
        <v>7200</v>
      </c>
    </row>
    <row r="19" spans="2:20" x14ac:dyDescent="0.2">
      <c r="B19">
        <v>120</v>
      </c>
      <c r="C19">
        <v>0</v>
      </c>
      <c r="D19">
        <v>0</v>
      </c>
      <c r="E19">
        <v>0</v>
      </c>
      <c r="F19">
        <f t="shared" si="0"/>
        <v>0</v>
      </c>
      <c r="G19">
        <f t="shared" si="1"/>
        <v>0</v>
      </c>
      <c r="H19">
        <v>0</v>
      </c>
      <c r="I19">
        <v>0</v>
      </c>
      <c r="J19">
        <v>0</v>
      </c>
      <c r="K19">
        <f t="shared" si="2"/>
        <v>0</v>
      </c>
      <c r="L19">
        <f t="shared" si="3"/>
        <v>0</v>
      </c>
    </row>
    <row r="20" spans="2:20" x14ac:dyDescent="0.2">
      <c r="N20" t="s">
        <v>24</v>
      </c>
      <c r="O20" t="s">
        <v>35</v>
      </c>
      <c r="P20" t="s">
        <v>36</v>
      </c>
      <c r="Q20" t="s">
        <v>37</v>
      </c>
      <c r="R20" t="s">
        <v>33</v>
      </c>
      <c r="S20" t="s">
        <v>34</v>
      </c>
    </row>
    <row r="21" spans="2:20" x14ac:dyDescent="0.2">
      <c r="N21">
        <v>0</v>
      </c>
      <c r="O21">
        <v>0</v>
      </c>
      <c r="P21">
        <v>0</v>
      </c>
      <c r="Q21">
        <v>0</v>
      </c>
      <c r="R21">
        <f>AVERAGE(O21:Q21)</f>
        <v>0</v>
      </c>
      <c r="S21">
        <f>STDEVP(O21:Q21)</f>
        <v>0</v>
      </c>
    </row>
    <row r="22" spans="2:20" x14ac:dyDescent="0.2">
      <c r="B22" s="3" t="s">
        <v>15</v>
      </c>
      <c r="C22" s="3"/>
      <c r="D22" s="3"/>
      <c r="L22" t="s">
        <v>39</v>
      </c>
      <c r="N22">
        <v>10</v>
      </c>
      <c r="O22" s="5">
        <f>N8+O21</f>
        <v>56.928061076021393</v>
      </c>
      <c r="P22" s="5">
        <f>O8+P21</f>
        <v>56.295470047536945</v>
      </c>
      <c r="Q22" s="5">
        <f>P8+Q21</f>
        <v>55.233510244587393</v>
      </c>
      <c r="R22" s="5">
        <f t="shared" ref="R22:R33" si="10">AVERAGE(O22:Q22)</f>
        <v>56.152347122715241</v>
      </c>
      <c r="S22" s="5">
        <f t="shared" ref="S22:S33" si="11">STDEVP(O22:Q22)</f>
        <v>0.699160810679753</v>
      </c>
    </row>
    <row r="23" spans="2:20" x14ac:dyDescent="0.2">
      <c r="H23" t="s">
        <v>24</v>
      </c>
      <c r="I23" s="2" t="s">
        <v>10</v>
      </c>
      <c r="J23" s="2" t="s">
        <v>11</v>
      </c>
      <c r="K23" s="2" t="s">
        <v>12</v>
      </c>
      <c r="L23" s="2" t="s">
        <v>38</v>
      </c>
      <c r="M23" t="s">
        <v>34</v>
      </c>
      <c r="N23">
        <f>N22+10</f>
        <v>20</v>
      </c>
      <c r="O23" s="5">
        <f t="shared" ref="O23:Q33" si="12">N9+O22</f>
        <v>102.40453256342016</v>
      </c>
      <c r="P23" s="5">
        <f t="shared" si="12"/>
        <v>109.46953573898557</v>
      </c>
      <c r="Q23" s="5">
        <f t="shared" si="12"/>
        <v>104.48746233689062</v>
      </c>
      <c r="R23" s="5">
        <f t="shared" si="10"/>
        <v>105.45384354643211</v>
      </c>
      <c r="S23" s="5">
        <f t="shared" si="11"/>
        <v>2.9641172884242728</v>
      </c>
    </row>
    <row r="24" spans="2:20" x14ac:dyDescent="0.2">
      <c r="H24">
        <v>0</v>
      </c>
      <c r="I24">
        <f>H7*1000</f>
        <v>0</v>
      </c>
      <c r="J24">
        <f>I7*1000</f>
        <v>0</v>
      </c>
      <c r="K24">
        <f>J7*1000</f>
        <v>0</v>
      </c>
      <c r="L24">
        <f>AVERAGE(I24:K24)</f>
        <v>0</v>
      </c>
      <c r="M24">
        <f>_xlfn.STDEV.P(I24:L24)</f>
        <v>0</v>
      </c>
      <c r="N24">
        <f t="shared" ref="N24:N31" si="13">N23+10</f>
        <v>30</v>
      </c>
      <c r="O24" s="5">
        <f t="shared" si="12"/>
        <v>158.84791555614495</v>
      </c>
      <c r="P24" s="5">
        <f t="shared" si="12"/>
        <v>160.2117093059552</v>
      </c>
      <c r="Q24" s="5">
        <f t="shared" si="12"/>
        <v>158.13914209010136</v>
      </c>
      <c r="R24" s="5">
        <f t="shared" si="10"/>
        <v>159.06625565073384</v>
      </c>
      <c r="S24" s="5">
        <f t="shared" si="11"/>
        <v>0.86009224843883003</v>
      </c>
    </row>
    <row r="25" spans="2:20" x14ac:dyDescent="0.2">
      <c r="H25">
        <v>10</v>
      </c>
      <c r="I25" s="6">
        <f>H8*1000</f>
        <v>52.476999610203826</v>
      </c>
      <c r="J25" s="6">
        <f t="shared" ref="J25:K36" si="14">I8*1000</f>
        <v>56.928061076021393</v>
      </c>
      <c r="K25" s="6">
        <f t="shared" si="14"/>
        <v>56.295470047536945</v>
      </c>
      <c r="L25" s="6">
        <f t="shared" ref="L25:L36" si="15">AVERAGE(I25:K25)</f>
        <v>55.233510244587393</v>
      </c>
      <c r="M25" s="6">
        <f t="shared" ref="M25:M36" si="16">_xlfn.STDEV.P(I25:L25)</f>
        <v>1.7027633438666694</v>
      </c>
      <c r="N25">
        <f t="shared" si="13"/>
        <v>40</v>
      </c>
      <c r="O25" s="5">
        <f t="shared" si="12"/>
        <v>205.86019255888129</v>
      </c>
      <c r="P25" s="5">
        <f t="shared" si="12"/>
        <v>195.27557215750414</v>
      </c>
      <c r="Q25" s="5">
        <f t="shared" si="12"/>
        <v>203.63393311378246</v>
      </c>
      <c r="R25" s="5">
        <f t="shared" si="10"/>
        <v>201.5898992767226</v>
      </c>
      <c r="S25" s="5">
        <f t="shared" si="11"/>
        <v>4.5564681501938535</v>
      </c>
    </row>
    <row r="26" spans="2:20" x14ac:dyDescent="0.2">
      <c r="H26">
        <v>20</v>
      </c>
      <c r="I26" s="6">
        <f t="shared" ref="I26:I36" si="17">H9*1000</f>
        <v>49.111319098062289</v>
      </c>
      <c r="J26" s="6">
        <f t="shared" si="14"/>
        <v>45.476471487398761</v>
      </c>
      <c r="K26" s="6">
        <f t="shared" si="14"/>
        <v>53.174065691448632</v>
      </c>
      <c r="L26" s="6">
        <f t="shared" si="15"/>
        <v>49.253952092303223</v>
      </c>
      <c r="M26" s="6">
        <f t="shared" si="16"/>
        <v>2.7229117926256938</v>
      </c>
      <c r="N26">
        <f t="shared" si="13"/>
        <v>50</v>
      </c>
      <c r="O26" s="5">
        <f t="shared" si="12"/>
        <v>246.61692269810129</v>
      </c>
      <c r="P26" s="5">
        <f t="shared" si="12"/>
        <v>224.48911521571398</v>
      </c>
      <c r="Q26" s="5">
        <f t="shared" si="12"/>
        <v>250.09419719195373</v>
      </c>
      <c r="R26" s="5">
        <f t="shared" si="10"/>
        <v>240.40007836858967</v>
      </c>
      <c r="S26" s="5">
        <f t="shared" si="11"/>
        <v>11.339956520067291</v>
      </c>
    </row>
    <row r="27" spans="2:20" x14ac:dyDescent="0.2">
      <c r="H27">
        <v>30</v>
      </c>
      <c r="I27" s="6">
        <f t="shared" si="17"/>
        <v>53.769482699937797</v>
      </c>
      <c r="J27" s="6">
        <f t="shared" si="14"/>
        <v>56.4433829927248</v>
      </c>
      <c r="K27" s="6">
        <f t="shared" si="14"/>
        <v>50.74217356696964</v>
      </c>
      <c r="L27" s="6">
        <f t="shared" si="15"/>
        <v>53.65167975321075</v>
      </c>
      <c r="M27" s="6">
        <f t="shared" si="16"/>
        <v>2.0169724068232879</v>
      </c>
      <c r="N27">
        <f t="shared" si="13"/>
        <v>60</v>
      </c>
      <c r="O27" s="5">
        <f t="shared" si="12"/>
        <v>283.29003993728338</v>
      </c>
      <c r="P27" s="5">
        <f t="shared" si="12"/>
        <v>251.44423027785641</v>
      </c>
      <c r="Q27" s="5">
        <f t="shared" si="12"/>
        <v>290.18886408601196</v>
      </c>
      <c r="R27" s="5">
        <f t="shared" si="10"/>
        <v>274.97437810038394</v>
      </c>
      <c r="S27" s="5">
        <f t="shared" si="11"/>
        <v>16.875017749546561</v>
      </c>
    </row>
    <row r="28" spans="2:20" x14ac:dyDescent="0.2">
      <c r="H28">
        <v>40</v>
      </c>
      <c r="I28" s="6">
        <f t="shared" si="17"/>
        <v>54.408233216758028</v>
      </c>
      <c r="J28" s="6">
        <f t="shared" si="14"/>
        <v>47.012277002736347</v>
      </c>
      <c r="K28" s="6">
        <f t="shared" si="14"/>
        <v>35.06386285154894</v>
      </c>
      <c r="L28" s="6">
        <f t="shared" si="15"/>
        <v>45.494791023681103</v>
      </c>
      <c r="M28" s="6">
        <f t="shared" si="16"/>
        <v>6.9021097853869033</v>
      </c>
      <c r="N28">
        <f t="shared" si="13"/>
        <v>70</v>
      </c>
      <c r="O28" s="5">
        <f t="shared" si="12"/>
        <v>336.01065001063233</v>
      </c>
      <c r="P28" s="5">
        <f t="shared" si="12"/>
        <v>283.55277330962019</v>
      </c>
      <c r="Q28" s="5">
        <f t="shared" si="12"/>
        <v>335.2191525385204</v>
      </c>
      <c r="R28" s="5">
        <f t="shared" si="10"/>
        <v>318.26085861959092</v>
      </c>
      <c r="S28" s="5">
        <f t="shared" si="11"/>
        <v>24.544449562311055</v>
      </c>
    </row>
    <row r="29" spans="2:20" x14ac:dyDescent="0.2">
      <c r="H29">
        <v>50</v>
      </c>
      <c r="I29" s="6">
        <f t="shared" si="17"/>
        <v>69.410519037083958</v>
      </c>
      <c r="J29" s="6">
        <f t="shared" si="14"/>
        <v>40.756730139220004</v>
      </c>
      <c r="K29" s="6"/>
      <c r="L29" s="6">
        <f t="shared" si="15"/>
        <v>55.083624588151977</v>
      </c>
      <c r="M29" s="6">
        <f t="shared" si="16"/>
        <v>11.697860332865389</v>
      </c>
      <c r="N29">
        <f t="shared" si="13"/>
        <v>80</v>
      </c>
      <c r="O29" s="5">
        <f t="shared" si="12"/>
        <v>384.79889848251253</v>
      </c>
      <c r="P29" s="5">
        <f t="shared" si="12"/>
        <v>314.27695202532624</v>
      </c>
      <c r="Q29" s="5">
        <f t="shared" si="12"/>
        <v>376.16083130028983</v>
      </c>
      <c r="R29" s="5">
        <f t="shared" si="10"/>
        <v>358.41222726937622</v>
      </c>
      <c r="S29" s="5">
        <f t="shared" si="11"/>
        <v>31.406962516955645</v>
      </c>
    </row>
    <row r="30" spans="2:20" x14ac:dyDescent="0.2">
      <c r="H30">
        <v>60</v>
      </c>
      <c r="I30" s="6">
        <f t="shared" si="17"/>
        <v>56.655768380850233</v>
      </c>
      <c r="J30" s="6">
        <f t="shared" si="14"/>
        <v>36.673117239182069</v>
      </c>
      <c r="K30" s="6"/>
      <c r="L30" s="6">
        <f t="shared" si="15"/>
        <v>46.664442810016155</v>
      </c>
      <c r="M30" s="6">
        <f t="shared" si="16"/>
        <v>8.1578831675217902</v>
      </c>
      <c r="N30">
        <f t="shared" si="13"/>
        <v>90</v>
      </c>
      <c r="O30" s="5">
        <f t="shared" si="12"/>
        <v>418.22167733410464</v>
      </c>
      <c r="P30" s="5">
        <f t="shared" si="12"/>
        <v>349.26692524531848</v>
      </c>
      <c r="Q30" s="5">
        <f t="shared" si="12"/>
        <v>414.52518654359608</v>
      </c>
      <c r="R30" s="5">
        <f t="shared" si="10"/>
        <v>394.00459637433977</v>
      </c>
      <c r="S30" s="5">
        <f t="shared" si="11"/>
        <v>31.670284964273428</v>
      </c>
    </row>
    <row r="31" spans="2:20" x14ac:dyDescent="0.2">
      <c r="H31">
        <v>70</v>
      </c>
      <c r="I31" s="6">
        <f t="shared" si="17"/>
        <v>50.261712252412622</v>
      </c>
      <c r="J31" s="6">
        <f t="shared" si="14"/>
        <v>52.720610073348929</v>
      </c>
      <c r="K31" s="6">
        <f t="shared" si="14"/>
        <v>32.108543031763766</v>
      </c>
      <c r="L31" s="6">
        <f t="shared" si="15"/>
        <v>45.030288452508437</v>
      </c>
      <c r="M31" s="6">
        <f t="shared" si="16"/>
        <v>7.9605330588583714</v>
      </c>
      <c r="N31">
        <f t="shared" si="13"/>
        <v>100</v>
      </c>
      <c r="O31" s="5">
        <f t="shared" si="12"/>
        <v>455.1533681872624</v>
      </c>
      <c r="P31" s="5">
        <f t="shared" si="12"/>
        <v>374.98811532203939</v>
      </c>
      <c r="Q31" s="5">
        <f t="shared" si="12"/>
        <v>447.02828205576839</v>
      </c>
      <c r="R31" s="5">
        <f t="shared" si="10"/>
        <v>425.72325518835669</v>
      </c>
      <c r="S31" s="5">
        <f t="shared" si="11"/>
        <v>36.028184051768285</v>
      </c>
    </row>
    <row r="32" spans="2:20" x14ac:dyDescent="0.2">
      <c r="H32">
        <v>80</v>
      </c>
      <c r="I32" s="6">
        <f t="shared" si="17"/>
        <v>43.312609097721982</v>
      </c>
      <c r="J32" s="6">
        <f t="shared" si="14"/>
        <v>48.788248471880223</v>
      </c>
      <c r="K32" s="6">
        <f t="shared" si="14"/>
        <v>30.72417871570606</v>
      </c>
      <c r="L32" s="6">
        <f t="shared" si="15"/>
        <v>40.941678761769417</v>
      </c>
      <c r="M32" s="6">
        <f t="shared" si="16"/>
        <v>6.5495662845885025</v>
      </c>
      <c r="N32">
        <f>N31+10</f>
        <v>110</v>
      </c>
      <c r="O32" s="5">
        <f t="shared" si="12"/>
        <v>483.91726854663591</v>
      </c>
      <c r="P32" s="5">
        <f t="shared" si="12"/>
        <v>398.87459567841097</v>
      </c>
      <c r="Q32" s="5">
        <f t="shared" si="12"/>
        <v>474.99976979940607</v>
      </c>
      <c r="R32" s="5">
        <f t="shared" si="10"/>
        <v>452.5972113414843</v>
      </c>
      <c r="S32" s="5">
        <f t="shared" si="11"/>
        <v>38.161673803598916</v>
      </c>
    </row>
    <row r="33" spans="8:19" x14ac:dyDescent="0.2">
      <c r="H33">
        <v>90</v>
      </c>
      <c r="I33" s="6">
        <f t="shared" si="17"/>
        <v>46.680313658334313</v>
      </c>
      <c r="J33" s="6">
        <f t="shared" si="14"/>
        <v>33.422778851592092</v>
      </c>
      <c r="K33" s="6">
        <f t="shared" si="14"/>
        <v>34.989973219992265</v>
      </c>
      <c r="L33" s="6">
        <f t="shared" si="15"/>
        <v>38.364355243306221</v>
      </c>
      <c r="M33" s="6">
        <f t="shared" si="16"/>
        <v>5.1225188051116071</v>
      </c>
      <c r="N33">
        <f>N32+10</f>
        <v>120</v>
      </c>
      <c r="O33" s="5">
        <f t="shared" si="12"/>
        <v>483.91726854663591</v>
      </c>
      <c r="P33" s="5">
        <f t="shared" si="12"/>
        <v>398.87459567841097</v>
      </c>
      <c r="Q33" s="5">
        <f t="shared" si="12"/>
        <v>474.99976979940607</v>
      </c>
      <c r="R33" s="5">
        <f t="shared" si="10"/>
        <v>452.5972113414843</v>
      </c>
      <c r="S33" s="5">
        <f t="shared" si="11"/>
        <v>38.161673803598916</v>
      </c>
    </row>
    <row r="34" spans="8:19" x14ac:dyDescent="0.2">
      <c r="H34">
        <v>100</v>
      </c>
      <c r="I34" s="6">
        <f t="shared" si="17"/>
        <v>34.856405606638212</v>
      </c>
      <c r="J34" s="6">
        <f t="shared" si="14"/>
        <v>36.931690853157747</v>
      </c>
      <c r="K34" s="6">
        <f t="shared" si="14"/>
        <v>25.721190076720909</v>
      </c>
      <c r="L34" s="6">
        <f t="shared" si="15"/>
        <v>32.503095512172287</v>
      </c>
      <c r="M34" s="6">
        <f t="shared" si="16"/>
        <v>4.2173678530073309</v>
      </c>
    </row>
    <row r="35" spans="8:19" x14ac:dyDescent="0.2">
      <c r="H35">
        <v>110</v>
      </c>
      <c r="I35" s="6">
        <f>H18*1000</f>
        <v>31.264082515167928</v>
      </c>
      <c r="J35" s="6">
        <f t="shared" si="14"/>
        <v>28.763900359373515</v>
      </c>
      <c r="K35" s="6">
        <f t="shared" si="14"/>
        <v>23.886480356371599</v>
      </c>
      <c r="L35" s="6">
        <f t="shared" si="15"/>
        <v>27.971487743637681</v>
      </c>
      <c r="M35" s="6">
        <f t="shared" si="16"/>
        <v>2.6531294463851589</v>
      </c>
    </row>
    <row r="36" spans="8:19" x14ac:dyDescent="0.2">
      <c r="H36">
        <v>120</v>
      </c>
      <c r="I36">
        <f t="shared" si="17"/>
        <v>0</v>
      </c>
      <c r="J36">
        <f t="shared" si="14"/>
        <v>0</v>
      </c>
      <c r="K36">
        <f t="shared" si="14"/>
        <v>0</v>
      </c>
      <c r="L36">
        <f t="shared" si="15"/>
        <v>0</v>
      </c>
      <c r="M36">
        <f t="shared" si="16"/>
        <v>0</v>
      </c>
    </row>
  </sheetData>
  <mergeCells count="5">
    <mergeCell ref="C6:F6"/>
    <mergeCell ref="B22:D22"/>
    <mergeCell ref="H6:J6"/>
    <mergeCell ref="O5:R5"/>
    <mergeCell ref="M6:O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standard</vt:lpstr>
      <vt:lpstr>CypC 8</vt:lpstr>
      <vt:lpstr>CypC 9</vt:lpstr>
      <vt:lpstr>CypC 10</vt:lpstr>
      <vt:lpstr>CypC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Trenkle, Sophie</dc:creator>
  <cp:lastModifiedBy>Dirks, Tim</cp:lastModifiedBy>
  <dcterms:created xsi:type="dcterms:W3CDTF">2024-05-23T07:04:50Z</dcterms:created>
  <dcterms:modified xsi:type="dcterms:W3CDTF">2025-01-22T13:18:43Z</dcterms:modified>
</cp:coreProperties>
</file>