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Dirks/Documents/PostDoc/Manuskripte/CypC/Excel Sheets/"/>
    </mc:Choice>
  </mc:AlternateContent>
  <xr:revisionPtr revIDLastSave="0" documentId="13_ncr:1_{9DC47B10-E8DF-D045-94D3-934E58528FBF}" xr6:coauthVersionLast="47" xr6:coauthVersionMax="47" xr10:uidLastSave="{00000000-0000-0000-0000-000000000000}"/>
  <bookViews>
    <workbookView xWindow="11640" yWindow="1840" windowWidth="30480" windowHeight="18520" xr2:uid="{DE80D436-1C61-EA4C-9C83-8DCFF08856FB}"/>
  </bookViews>
  <sheets>
    <sheet name="ABTS before reconst." sheetId="1" r:id="rId1"/>
    <sheet name="ABTS bef recons spec. Activity" sheetId="2" r:id="rId2"/>
    <sheet name="ABTS after reconst." sheetId="3" r:id="rId3"/>
    <sheet name="ABTS after recons spec. Activit" sheetId="4" r:id="rId4"/>
    <sheet name="Together" sheetId="5" r:id="rId5"/>
  </sheets>
  <definedNames>
    <definedName name="MethodPointer1">1681971520</definedName>
    <definedName name="MethodPointer2">582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B24" i="2"/>
  <c r="B28" i="2"/>
  <c r="B11" i="2"/>
  <c r="D29" i="2"/>
  <c r="B4" i="4"/>
  <c r="B4" i="2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4" i="5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H4" i="5"/>
  <c r="G4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C4" i="5"/>
  <c r="B4" i="5"/>
  <c r="G20" i="4"/>
  <c r="B10" i="4"/>
  <c r="C10" i="4" s="1"/>
  <c r="D10" i="4" s="1"/>
  <c r="B32" i="4" s="1"/>
  <c r="R4" i="3"/>
  <c r="Q5" i="3"/>
  <c r="R5" i="3" s="1"/>
  <c r="E6" i="3"/>
  <c r="G6" i="3" s="1"/>
  <c r="E7" i="3"/>
  <c r="G7" i="3" s="1"/>
  <c r="E8" i="3"/>
  <c r="G8" i="3" s="1"/>
  <c r="E14" i="3"/>
  <c r="G14" i="3" s="1"/>
  <c r="E15" i="3"/>
  <c r="G15" i="3" s="1"/>
  <c r="E16" i="3"/>
  <c r="G16" i="3" s="1"/>
  <c r="E22" i="3"/>
  <c r="G22" i="3" s="1"/>
  <c r="J23" i="3" s="1"/>
  <c r="O11" i="3" s="1"/>
  <c r="E23" i="3"/>
  <c r="G23" i="3" s="1"/>
  <c r="E24" i="3"/>
  <c r="G24" i="3" s="1"/>
  <c r="E29" i="3"/>
  <c r="G29" i="3" s="1"/>
  <c r="E31" i="3"/>
  <c r="E32" i="3"/>
  <c r="G32" i="3" s="1"/>
  <c r="G38" i="3"/>
  <c r="L35" i="3"/>
  <c r="K35" i="3"/>
  <c r="J35" i="3"/>
  <c r="I35" i="3"/>
  <c r="H35" i="3"/>
  <c r="G35" i="3"/>
  <c r="F35" i="3"/>
  <c r="E35" i="3"/>
  <c r="D35" i="3"/>
  <c r="C35" i="3"/>
  <c r="L34" i="3"/>
  <c r="K34" i="3"/>
  <c r="J34" i="3"/>
  <c r="I34" i="3"/>
  <c r="H34" i="3"/>
  <c r="G34" i="3"/>
  <c r="F34" i="3"/>
  <c r="E34" i="3"/>
  <c r="D34" i="3"/>
  <c r="C34" i="3"/>
  <c r="D33" i="3"/>
  <c r="E33" i="3" s="1"/>
  <c r="G33" i="3" s="1"/>
  <c r="D32" i="3"/>
  <c r="D31" i="3"/>
  <c r="D30" i="3"/>
  <c r="E30" i="3" s="1"/>
  <c r="G30" i="3" s="1"/>
  <c r="D29" i="3"/>
  <c r="D28" i="3"/>
  <c r="E28" i="3" s="1"/>
  <c r="D27" i="3"/>
  <c r="E27" i="3" s="1"/>
  <c r="G27" i="3" s="1"/>
  <c r="D26" i="3"/>
  <c r="E26" i="3" s="1"/>
  <c r="G26" i="3" s="1"/>
  <c r="D25" i="3"/>
  <c r="E25" i="3" s="1"/>
  <c r="G25" i="3" s="1"/>
  <c r="D24" i="3"/>
  <c r="D23" i="3"/>
  <c r="D22" i="3"/>
  <c r="D21" i="3"/>
  <c r="E21" i="3" s="1"/>
  <c r="G21" i="3" s="1"/>
  <c r="D20" i="3"/>
  <c r="D19" i="3"/>
  <c r="E19" i="3" s="1"/>
  <c r="D18" i="3"/>
  <c r="E18" i="3" s="1"/>
  <c r="G18" i="3" s="1"/>
  <c r="D17" i="3"/>
  <c r="E17" i="3" s="1"/>
  <c r="D16" i="3"/>
  <c r="D15" i="3"/>
  <c r="D14" i="3"/>
  <c r="D13" i="3"/>
  <c r="E13" i="3" s="1"/>
  <c r="G13" i="3" s="1"/>
  <c r="D12" i="3"/>
  <c r="E12" i="3" s="1"/>
  <c r="G12" i="3" s="1"/>
  <c r="D11" i="3"/>
  <c r="E11" i="3" s="1"/>
  <c r="G11" i="3" s="1"/>
  <c r="D10" i="3"/>
  <c r="E10" i="3" s="1"/>
  <c r="G10" i="3" s="1"/>
  <c r="D9" i="3"/>
  <c r="E9" i="3" s="1"/>
  <c r="G9" i="3" s="1"/>
  <c r="D8" i="3"/>
  <c r="D7" i="3"/>
  <c r="D6" i="3"/>
  <c r="D5" i="3"/>
  <c r="E5" i="3" s="1"/>
  <c r="G5" i="3" s="1"/>
  <c r="D4" i="3"/>
  <c r="E4" i="3" s="1"/>
  <c r="G4" i="3" s="1"/>
  <c r="B10" i="2"/>
  <c r="B8" i="2"/>
  <c r="G8" i="2" s="1"/>
  <c r="H8" i="2" s="1"/>
  <c r="I8" i="2" s="1"/>
  <c r="G20" i="2"/>
  <c r="C10" i="2"/>
  <c r="D10" i="2" s="1"/>
  <c r="B32" i="2" s="1"/>
  <c r="F20" i="1"/>
  <c r="F19" i="1"/>
  <c r="E20" i="1"/>
  <c r="E21" i="1" s="1"/>
  <c r="AA15" i="1"/>
  <c r="X15" i="1"/>
  <c r="G9" i="1"/>
  <c r="O9" i="1"/>
  <c r="W9" i="1"/>
  <c r="AE9" i="1"/>
  <c r="G5" i="1"/>
  <c r="H5" i="1"/>
  <c r="H9" i="1" s="1"/>
  <c r="I5" i="1"/>
  <c r="I9" i="1" s="1"/>
  <c r="O5" i="1"/>
  <c r="P5" i="1"/>
  <c r="P9" i="1" s="1"/>
  <c r="Q5" i="1"/>
  <c r="Q9" i="1" s="1"/>
  <c r="W5" i="1"/>
  <c r="X5" i="1"/>
  <c r="X9" i="1" s="1"/>
  <c r="Y5" i="1"/>
  <c r="Y9" i="1" s="1"/>
  <c r="AE5" i="1"/>
  <c r="B5" i="1"/>
  <c r="B9" i="1" s="1"/>
  <c r="AD16" i="1"/>
  <c r="AA16" i="1"/>
  <c r="X16" i="1"/>
  <c r="U16" i="1"/>
  <c r="R16" i="1"/>
  <c r="O16" i="1"/>
  <c r="L16" i="1"/>
  <c r="I16" i="1"/>
  <c r="F16" i="1"/>
  <c r="C16" i="1"/>
  <c r="AD15" i="1"/>
  <c r="U15" i="1"/>
  <c r="R15" i="1"/>
  <c r="O15" i="1"/>
  <c r="L15" i="1"/>
  <c r="I15" i="1"/>
  <c r="F15" i="1"/>
  <c r="C15" i="1"/>
  <c r="B7" i="1"/>
  <c r="J5" i="1" s="1"/>
  <c r="J9" i="1" s="1"/>
  <c r="H10" i="1" l="1"/>
  <c r="B27" i="1" s="1"/>
  <c r="B18" i="4"/>
  <c r="B8" i="4"/>
  <c r="G8" i="4" s="1"/>
  <c r="H8" i="4" s="1"/>
  <c r="I8" i="4" s="1"/>
  <c r="B6" i="4"/>
  <c r="E22" i="1"/>
  <c r="F21" i="1"/>
  <c r="V5" i="1"/>
  <c r="V9" i="1" s="1"/>
  <c r="T11" i="1" s="1"/>
  <c r="C23" i="1" s="1"/>
  <c r="N5" i="1"/>
  <c r="N9" i="1" s="1"/>
  <c r="N11" i="1" s="1"/>
  <c r="C25" i="1" s="1"/>
  <c r="B18" i="2"/>
  <c r="B23" i="2" s="1"/>
  <c r="B25" i="2" s="1"/>
  <c r="B26" i="2" s="1"/>
  <c r="AD5" i="1"/>
  <c r="AD9" i="1" s="1"/>
  <c r="AC11" i="1" s="1"/>
  <c r="C20" i="1" s="1"/>
  <c r="F5" i="1"/>
  <c r="F9" i="1" s="1"/>
  <c r="AC5" i="1"/>
  <c r="AC9" i="1" s="1"/>
  <c r="U5" i="1"/>
  <c r="U9" i="1" s="1"/>
  <c r="M5" i="1"/>
  <c r="M9" i="1" s="1"/>
  <c r="E5" i="1"/>
  <c r="E9" i="1" s="1"/>
  <c r="E11" i="1" s="1"/>
  <c r="C28" i="1" s="1"/>
  <c r="E20" i="3"/>
  <c r="G20" i="3" s="1"/>
  <c r="I20" i="3" s="1"/>
  <c r="N10" i="3" s="1"/>
  <c r="T5" i="1"/>
  <c r="T9" i="1" s="1"/>
  <c r="L5" i="1"/>
  <c r="L9" i="1" s="1"/>
  <c r="D5" i="1"/>
  <c r="D9" i="1" s="1"/>
  <c r="Q6" i="3"/>
  <c r="AB5" i="1"/>
  <c r="AB9" i="1" s="1"/>
  <c r="AA5" i="1"/>
  <c r="AA9" i="1" s="1"/>
  <c r="S5" i="1"/>
  <c r="S9" i="1" s="1"/>
  <c r="K5" i="1"/>
  <c r="K9" i="1" s="1"/>
  <c r="C5" i="1"/>
  <c r="C9" i="1" s="1"/>
  <c r="Z5" i="1"/>
  <c r="Z9" i="1" s="1"/>
  <c r="Z11" i="1" s="1"/>
  <c r="C21" i="1" s="1"/>
  <c r="R5" i="1"/>
  <c r="R9" i="1" s="1"/>
  <c r="B6" i="2"/>
  <c r="B23" i="4"/>
  <c r="B24" i="4" s="1"/>
  <c r="B25" i="4" s="1"/>
  <c r="B20" i="4"/>
  <c r="C8" i="4"/>
  <c r="D8" i="4" s="1"/>
  <c r="C37" i="3"/>
  <c r="J26" i="3"/>
  <c r="O12" i="3" s="1"/>
  <c r="C36" i="3"/>
  <c r="C39" i="3" s="1"/>
  <c r="G39" i="3" s="1"/>
  <c r="J11" i="3"/>
  <c r="O7" i="3" s="1"/>
  <c r="I11" i="3"/>
  <c r="N7" i="3" s="1"/>
  <c r="J20" i="3"/>
  <c r="O10" i="3" s="1"/>
  <c r="J14" i="3"/>
  <c r="O8" i="3" s="1"/>
  <c r="I14" i="3"/>
  <c r="N8" i="3" s="1"/>
  <c r="I26" i="3"/>
  <c r="N12" i="3" s="1"/>
  <c r="J17" i="3"/>
  <c r="O9" i="3" s="1"/>
  <c r="I17" i="3"/>
  <c r="N9" i="3" s="1"/>
  <c r="J5" i="3"/>
  <c r="O5" i="3" s="1"/>
  <c r="I5" i="3"/>
  <c r="N5" i="3" s="1"/>
  <c r="J29" i="3"/>
  <c r="O13" i="3" s="1"/>
  <c r="I29" i="3"/>
  <c r="N13" i="3" s="1"/>
  <c r="I8" i="3"/>
  <c r="N6" i="3" s="1"/>
  <c r="J8" i="3"/>
  <c r="O6" i="3" s="1"/>
  <c r="I32" i="3"/>
  <c r="N14" i="3" s="1"/>
  <c r="J32" i="3"/>
  <c r="O14" i="3" s="1"/>
  <c r="I23" i="3"/>
  <c r="N11" i="3" s="1"/>
  <c r="B12" i="2"/>
  <c r="B20" i="2"/>
  <c r="C8" i="2"/>
  <c r="D8" i="2" s="1"/>
  <c r="Q11" i="1"/>
  <c r="C24" i="1" s="1"/>
  <c r="B11" i="1"/>
  <c r="C29" i="1" s="1"/>
  <c r="B10" i="1"/>
  <c r="B29" i="1" s="1"/>
  <c r="T10" i="1"/>
  <c r="B23" i="1" s="1"/>
  <c r="W10" i="1"/>
  <c r="B22" i="1" s="1"/>
  <c r="W11" i="1"/>
  <c r="C22" i="1" s="1"/>
  <c r="N10" i="1"/>
  <c r="B25" i="1" s="1"/>
  <c r="H11" i="1"/>
  <c r="C27" i="1" s="1"/>
  <c r="K10" i="1"/>
  <c r="B26" i="1" s="1"/>
  <c r="Q10" i="1"/>
  <c r="B24" i="1" s="1"/>
  <c r="Z10" i="1" l="1"/>
  <c r="B21" i="1" s="1"/>
  <c r="E23" i="1"/>
  <c r="F22" i="1"/>
  <c r="AC10" i="1"/>
  <c r="B20" i="1" s="1"/>
  <c r="R6" i="3"/>
  <c r="Q7" i="3"/>
  <c r="E10" i="1"/>
  <c r="B28" i="1" s="1"/>
  <c r="B27" i="2"/>
  <c r="B33" i="2"/>
  <c r="B34" i="2" s="1"/>
  <c r="B11" i="4"/>
  <c r="B12" i="4" s="1"/>
  <c r="K11" i="1"/>
  <c r="C26" i="1" s="1"/>
  <c r="B33" i="4"/>
  <c r="B34" i="4" s="1"/>
  <c r="B27" i="4"/>
  <c r="B28" i="4" s="1"/>
  <c r="B26" i="4"/>
  <c r="Q8" i="3" l="1"/>
  <c r="R7" i="3"/>
  <c r="E24" i="1"/>
  <c r="F23" i="1"/>
  <c r="E25" i="1" l="1"/>
  <c r="F24" i="1"/>
  <c r="Q9" i="3"/>
  <c r="R8" i="3"/>
  <c r="Q10" i="3" l="1"/>
  <c r="R9" i="3"/>
  <c r="E26" i="1"/>
  <c r="F25" i="1"/>
  <c r="E27" i="1" l="1"/>
  <c r="F26" i="1"/>
  <c r="Q11" i="3"/>
  <c r="R10" i="3"/>
  <c r="Q12" i="3" l="1"/>
  <c r="R11" i="3"/>
  <c r="E28" i="1"/>
  <c r="F27" i="1"/>
  <c r="F28" i="1" l="1"/>
  <c r="E29" i="1"/>
  <c r="Q13" i="3"/>
  <c r="R12" i="3"/>
  <c r="Q14" i="3" l="1"/>
  <c r="R13" i="3"/>
  <c r="E30" i="1"/>
  <c r="F29" i="1"/>
  <c r="E31" i="1" l="1"/>
  <c r="F30" i="1"/>
  <c r="Q15" i="3"/>
  <c r="R14" i="3"/>
  <c r="Q16" i="3" l="1"/>
  <c r="R15" i="3"/>
  <c r="E32" i="1"/>
  <c r="F31" i="1"/>
  <c r="E33" i="1" l="1"/>
  <c r="F32" i="1"/>
  <c r="Q17" i="3"/>
  <c r="R16" i="3"/>
  <c r="Q18" i="3" l="1"/>
  <c r="R17" i="3"/>
  <c r="E34" i="1"/>
  <c r="F33" i="1"/>
  <c r="E35" i="1" l="1"/>
  <c r="F34" i="1"/>
  <c r="Q19" i="3"/>
  <c r="R18" i="3"/>
  <c r="Q20" i="3" l="1"/>
  <c r="R19" i="3"/>
  <c r="E36" i="1"/>
  <c r="F35" i="1"/>
  <c r="E37" i="1" l="1"/>
  <c r="F36" i="1"/>
  <c r="Q21" i="3"/>
  <c r="R20" i="3"/>
  <c r="Q22" i="3" l="1"/>
  <c r="R21" i="3"/>
  <c r="E38" i="1"/>
  <c r="F37" i="1"/>
  <c r="E39" i="1" l="1"/>
  <c r="F38" i="1"/>
  <c r="Q23" i="3"/>
  <c r="R22" i="3"/>
  <c r="Q24" i="3" l="1"/>
  <c r="R23" i="3"/>
  <c r="E40" i="1"/>
  <c r="F39" i="1"/>
  <c r="E41" i="1" l="1"/>
  <c r="F40" i="1"/>
  <c r="Q25" i="3"/>
  <c r="R24" i="3"/>
  <c r="Q26" i="3" l="1"/>
  <c r="R25" i="3"/>
  <c r="E42" i="1"/>
  <c r="F41" i="1"/>
  <c r="E43" i="1" l="1"/>
  <c r="F42" i="1"/>
  <c r="Q27" i="3"/>
  <c r="R26" i="3"/>
  <c r="Q28" i="3" l="1"/>
  <c r="R27" i="3"/>
  <c r="E44" i="1"/>
  <c r="F43" i="1"/>
  <c r="E45" i="1" l="1"/>
  <c r="F44" i="1"/>
  <c r="Q29" i="3"/>
  <c r="R28" i="3"/>
  <c r="Q30" i="3" l="1"/>
  <c r="R29" i="3"/>
  <c r="E46" i="1"/>
  <c r="F45" i="1"/>
  <c r="E47" i="1" l="1"/>
  <c r="F46" i="1"/>
  <c r="Q31" i="3"/>
  <c r="R30" i="3"/>
  <c r="Q32" i="3" l="1"/>
  <c r="R31" i="3"/>
  <c r="E48" i="1"/>
  <c r="F47" i="1"/>
  <c r="E49" i="1" l="1"/>
  <c r="F48" i="1"/>
  <c r="Q33" i="3"/>
  <c r="R32" i="3"/>
  <c r="Q34" i="3" l="1"/>
  <c r="R33" i="3"/>
  <c r="E50" i="1"/>
  <c r="F49" i="1"/>
  <c r="E51" i="1" l="1"/>
  <c r="F50" i="1"/>
  <c r="Q35" i="3"/>
  <c r="R34" i="3"/>
  <c r="Q36" i="3" l="1"/>
  <c r="R35" i="3"/>
  <c r="E52" i="1"/>
  <c r="F51" i="1"/>
  <c r="E53" i="1" l="1"/>
  <c r="F52" i="1"/>
  <c r="Q37" i="3"/>
  <c r="R36" i="3"/>
  <c r="Q38" i="3" l="1"/>
  <c r="R37" i="3"/>
  <c r="E54" i="1"/>
  <c r="F53" i="1"/>
  <c r="E55" i="1" l="1"/>
  <c r="F54" i="1"/>
  <c r="Q39" i="3"/>
  <c r="R38" i="3"/>
  <c r="Q40" i="3" l="1"/>
  <c r="R39" i="3"/>
  <c r="E56" i="1"/>
  <c r="F55" i="1"/>
  <c r="E57" i="1" l="1"/>
  <c r="F56" i="1"/>
  <c r="Q41" i="3"/>
  <c r="R40" i="3"/>
  <c r="Q42" i="3" l="1"/>
  <c r="R41" i="3"/>
  <c r="E58" i="1"/>
  <c r="F57" i="1"/>
  <c r="E59" i="1" l="1"/>
  <c r="F58" i="1"/>
  <c r="Q43" i="3"/>
  <c r="R42" i="3"/>
  <c r="Q44" i="3" l="1"/>
  <c r="R43" i="3"/>
  <c r="E60" i="1"/>
  <c r="F59" i="1"/>
  <c r="E61" i="1" l="1"/>
  <c r="F60" i="1"/>
  <c r="Q45" i="3"/>
  <c r="R44" i="3"/>
  <c r="Q46" i="3" l="1"/>
  <c r="R45" i="3"/>
  <c r="E62" i="1"/>
  <c r="F61" i="1"/>
  <c r="F62" i="1" l="1"/>
  <c r="E63" i="1"/>
  <c r="Q47" i="3"/>
  <c r="R46" i="3"/>
  <c r="Q48" i="3" l="1"/>
  <c r="R47" i="3"/>
  <c r="E64" i="1"/>
  <c r="F63" i="1"/>
  <c r="E65" i="1" l="1"/>
  <c r="F64" i="1"/>
  <c r="Q49" i="3"/>
  <c r="R48" i="3"/>
  <c r="Q50" i="3" l="1"/>
  <c r="R49" i="3"/>
  <c r="E66" i="1"/>
  <c r="F65" i="1"/>
  <c r="E67" i="1" l="1"/>
  <c r="F66" i="1"/>
  <c r="Q51" i="3"/>
  <c r="R50" i="3"/>
  <c r="Q52" i="3" l="1"/>
  <c r="R51" i="3"/>
  <c r="E68" i="1"/>
  <c r="F67" i="1"/>
  <c r="E69" i="1" l="1"/>
  <c r="F68" i="1"/>
  <c r="Q53" i="3"/>
  <c r="R52" i="3"/>
  <c r="Q54" i="3" l="1"/>
  <c r="R53" i="3"/>
  <c r="E70" i="1"/>
  <c r="F69" i="1"/>
  <c r="E71" i="1" l="1"/>
  <c r="F70" i="1"/>
  <c r="Q55" i="3"/>
  <c r="R54" i="3"/>
  <c r="Q56" i="3" l="1"/>
  <c r="R55" i="3"/>
  <c r="E72" i="1"/>
  <c r="F71" i="1"/>
  <c r="E73" i="1" l="1"/>
  <c r="F72" i="1"/>
  <c r="Q57" i="3"/>
  <c r="R56" i="3"/>
  <c r="Q58" i="3" l="1"/>
  <c r="R57" i="3"/>
  <c r="E74" i="1"/>
  <c r="F73" i="1"/>
  <c r="E75" i="1" l="1"/>
  <c r="F74" i="1"/>
  <c r="Q59" i="3"/>
  <c r="R58" i="3"/>
  <c r="Q60" i="3" l="1"/>
  <c r="R59" i="3"/>
  <c r="E76" i="1"/>
  <c r="F75" i="1"/>
  <c r="E77" i="1" l="1"/>
  <c r="F76" i="1"/>
  <c r="Q61" i="3"/>
  <c r="R60" i="3"/>
  <c r="Q62" i="3" l="1"/>
  <c r="R61" i="3"/>
  <c r="E78" i="1"/>
  <c r="F77" i="1"/>
  <c r="E79" i="1" l="1"/>
  <c r="F78" i="1"/>
  <c r="Q63" i="3"/>
  <c r="R62" i="3"/>
  <c r="Q64" i="3" l="1"/>
  <c r="R63" i="3"/>
  <c r="E80" i="1"/>
  <c r="F79" i="1"/>
  <c r="E81" i="1" l="1"/>
  <c r="F80" i="1"/>
  <c r="Q65" i="3"/>
  <c r="R64" i="3"/>
  <c r="Q66" i="3" l="1"/>
  <c r="R65" i="3"/>
  <c r="E82" i="1"/>
  <c r="F81" i="1"/>
  <c r="E83" i="1" l="1"/>
  <c r="F82" i="1"/>
  <c r="Q67" i="3"/>
  <c r="R66" i="3"/>
  <c r="Q68" i="3" l="1"/>
  <c r="R67" i="3"/>
  <c r="E84" i="1"/>
  <c r="F83" i="1"/>
  <c r="E85" i="1" l="1"/>
  <c r="F84" i="1"/>
  <c r="Q69" i="3"/>
  <c r="R68" i="3"/>
  <c r="Q70" i="3" l="1"/>
  <c r="R69" i="3"/>
  <c r="E86" i="1"/>
  <c r="F85" i="1"/>
  <c r="E87" i="1" l="1"/>
  <c r="F86" i="1"/>
  <c r="Q71" i="3"/>
  <c r="R70" i="3"/>
  <c r="Q72" i="3" l="1"/>
  <c r="R71" i="3"/>
  <c r="E88" i="1"/>
  <c r="F87" i="1"/>
  <c r="E89" i="1" l="1"/>
  <c r="F88" i="1"/>
  <c r="Q73" i="3"/>
  <c r="R72" i="3"/>
  <c r="Q74" i="3" l="1"/>
  <c r="R73" i="3"/>
  <c r="E90" i="1"/>
  <c r="F89" i="1"/>
  <c r="E91" i="1" l="1"/>
  <c r="F90" i="1"/>
  <c r="Q75" i="3"/>
  <c r="R74" i="3"/>
  <c r="Q76" i="3" l="1"/>
  <c r="R75" i="3"/>
  <c r="E92" i="1"/>
  <c r="F91" i="1"/>
  <c r="E93" i="1" l="1"/>
  <c r="F92" i="1"/>
  <c r="R76" i="3"/>
  <c r="Q77" i="3"/>
  <c r="Q78" i="3" l="1"/>
  <c r="R77" i="3"/>
  <c r="E94" i="1"/>
  <c r="F93" i="1"/>
  <c r="E95" i="1" l="1"/>
  <c r="F94" i="1"/>
  <c r="Q79" i="3"/>
  <c r="R78" i="3"/>
  <c r="Q80" i="3" l="1"/>
  <c r="R79" i="3"/>
  <c r="E96" i="1"/>
  <c r="F95" i="1"/>
  <c r="E97" i="1" l="1"/>
  <c r="F96" i="1"/>
  <c r="Q81" i="3"/>
  <c r="R80" i="3"/>
  <c r="Q82" i="3" l="1"/>
  <c r="R81" i="3"/>
  <c r="E98" i="1"/>
  <c r="F97" i="1"/>
  <c r="E99" i="1" l="1"/>
  <c r="F98" i="1"/>
  <c r="Q83" i="3"/>
  <c r="R82" i="3"/>
  <c r="Q84" i="3" l="1"/>
  <c r="R83" i="3"/>
  <c r="E100" i="1"/>
  <c r="F99" i="1"/>
  <c r="E101" i="1" l="1"/>
  <c r="F100" i="1"/>
  <c r="Q85" i="3"/>
  <c r="R84" i="3"/>
  <c r="Q86" i="3" l="1"/>
  <c r="R85" i="3"/>
  <c r="E102" i="1"/>
  <c r="F101" i="1"/>
  <c r="E103" i="1" l="1"/>
  <c r="F102" i="1"/>
  <c r="Q87" i="3"/>
  <c r="R86" i="3"/>
  <c r="Q88" i="3" l="1"/>
  <c r="R87" i="3"/>
  <c r="E104" i="1"/>
  <c r="F103" i="1"/>
  <c r="E105" i="1" l="1"/>
  <c r="F104" i="1"/>
  <c r="Q89" i="3"/>
  <c r="R88" i="3"/>
  <c r="Q90" i="3" l="1"/>
  <c r="R89" i="3"/>
  <c r="E106" i="1"/>
  <c r="F105" i="1"/>
  <c r="E107" i="1" l="1"/>
  <c r="F106" i="1"/>
  <c r="Q91" i="3"/>
  <c r="R90" i="3"/>
  <c r="Q92" i="3" l="1"/>
  <c r="R91" i="3"/>
  <c r="E108" i="1"/>
  <c r="F107" i="1"/>
  <c r="E109" i="1" l="1"/>
  <c r="F108" i="1"/>
  <c r="Q93" i="3"/>
  <c r="R92" i="3"/>
  <c r="R93" i="3" l="1"/>
  <c r="Q94" i="3"/>
  <c r="E110" i="1"/>
  <c r="F109" i="1"/>
  <c r="Q95" i="3" l="1"/>
  <c r="R94" i="3"/>
  <c r="E111" i="1"/>
  <c r="F110" i="1"/>
  <c r="E112" i="1" l="1"/>
  <c r="F111" i="1"/>
  <c r="Q96" i="3"/>
  <c r="R95" i="3"/>
  <c r="Q97" i="3" l="1"/>
  <c r="R96" i="3"/>
  <c r="E113" i="1"/>
  <c r="F112" i="1"/>
  <c r="E114" i="1" l="1"/>
  <c r="F113" i="1"/>
  <c r="Q98" i="3"/>
  <c r="R97" i="3"/>
  <c r="Q99" i="3" l="1"/>
  <c r="R98" i="3"/>
  <c r="E115" i="1"/>
  <c r="F114" i="1"/>
  <c r="E116" i="1" l="1"/>
  <c r="F115" i="1"/>
  <c r="Q100" i="3"/>
  <c r="R99" i="3"/>
  <c r="Q101" i="3" l="1"/>
  <c r="R100" i="3"/>
  <c r="E117" i="1"/>
  <c r="F116" i="1"/>
  <c r="E118" i="1" l="1"/>
  <c r="F117" i="1"/>
  <c r="Q102" i="3"/>
  <c r="R101" i="3"/>
  <c r="Q103" i="3" l="1"/>
  <c r="R102" i="3"/>
  <c r="F118" i="1"/>
  <c r="E119" i="1"/>
  <c r="F119" i="1" s="1"/>
  <c r="Q104" i="3" l="1"/>
  <c r="R104" i="3" s="1"/>
  <c r="R103" i="3"/>
</calcChain>
</file>

<file path=xl/sharedStrings.xml><?xml version="1.0" encoding="utf-8"?>
<sst xmlns="http://schemas.openxmlformats.org/spreadsheetml/2006/main" count="123" uniqueCount="68">
  <si>
    <t>m Protein [mg]</t>
  </si>
  <si>
    <t>d in cm</t>
  </si>
  <si>
    <t>epsilon mmol/l</t>
  </si>
  <si>
    <r>
      <t>1/c</t>
    </r>
    <r>
      <rPr>
        <vertAlign val="subscript"/>
        <sz val="12"/>
        <color theme="1"/>
        <rFont val="Calibri (Textkörper)"/>
      </rPr>
      <t>H2O2</t>
    </r>
  </si>
  <si>
    <t xml:space="preserve">1/v </t>
  </si>
  <si>
    <t>Activity [mmol l-1 mg-1 min-1]</t>
  </si>
  <si>
    <t>STABWN</t>
  </si>
  <si>
    <t>H2O2 [mM]</t>
  </si>
  <si>
    <t>Vmax</t>
  </si>
  <si>
    <t>Km</t>
  </si>
  <si>
    <t>± 0.1667</t>
  </si>
  <si>
    <t>± 0.819</t>
  </si>
  <si>
    <t>molecular weight [g/mol]</t>
  </si>
  <si>
    <t>wavelength</t>
  </si>
  <si>
    <t>raw activity/min</t>
  </si>
  <si>
    <t>protein amount [mg]</t>
  </si>
  <si>
    <t>activity OD min mg enzyme]</t>
  </si>
  <si>
    <t>millimolar extinction coefficient [mmol cm-1]</t>
  </si>
  <si>
    <t>nmol</t>
  </si>
  <si>
    <t>activity [mM/min]</t>
  </si>
  <si>
    <t>molecular weigth enzyme [Da / g per mol]</t>
  </si>
  <si>
    <t>protein amount [mmol]</t>
  </si>
  <si>
    <t>kcat (app) [s-1]</t>
  </si>
  <si>
    <t>kcat (app) [min-1]</t>
  </si>
  <si>
    <t>millimolar extinction coefficient [mmol l-1 cm-1]</t>
  </si>
  <si>
    <t>volume</t>
  </si>
  <si>
    <t>activity [µM/min]</t>
  </si>
  <si>
    <t>activity [µmol/min]</t>
  </si>
  <si>
    <t>activity [nmol/min]</t>
  </si>
  <si>
    <t>activity [nmol/min mg enzyme]</t>
  </si>
  <si>
    <t>activity [nmol/s]</t>
  </si>
  <si>
    <t>kcat (s-1)</t>
  </si>
  <si>
    <t>protein nmol</t>
  </si>
  <si>
    <t>nmol product min-1 nmol-1 enzyme</t>
  </si>
  <si>
    <t>1/[S]</t>
  </si>
  <si>
    <t>1/V</t>
  </si>
  <si>
    <t>1/vmax</t>
  </si>
  <si>
    <t>1/Km</t>
  </si>
  <si>
    <t xml:space="preserve">Protein </t>
  </si>
  <si>
    <t>epsilon ABTS</t>
  </si>
  <si>
    <t>specific activity [mmol l-1 mg-1 min]</t>
  </si>
  <si>
    <t>± 0.79</t>
  </si>
  <si>
    <t>± 0.107</t>
  </si>
  <si>
    <t xml:space="preserve">Specific activity </t>
  </si>
  <si>
    <t>Stabwn</t>
  </si>
  <si>
    <t>before</t>
  </si>
  <si>
    <t>kinetic</t>
  </si>
  <si>
    <t>after</t>
  </si>
  <si>
    <t>kcat/Km</t>
  </si>
  <si>
    <t>M-1 s-1</t>
  </si>
  <si>
    <t>slope (abs/min) Mean</t>
  </si>
  <si>
    <t>slope (abs/min)</t>
  </si>
  <si>
    <t>c H202 [mM]</t>
  </si>
  <si>
    <t>slope (abs/min)/mg</t>
  </si>
  <si>
    <t>enzyme activity in mmol/min*mg*L</t>
  </si>
  <si>
    <t xml:space="preserve">mean enzyme activity  </t>
  </si>
  <si>
    <t xml:space="preserve">STABWN </t>
  </si>
  <si>
    <t>equation:((V*x)/(k+x))</t>
  </si>
  <si>
    <t>C H202 [mM]</t>
  </si>
  <si>
    <t>abs/min</t>
  </si>
  <si>
    <t>abs/s</t>
  </si>
  <si>
    <t>abs/min*mg</t>
  </si>
  <si>
    <t>spec. enzyme activity [mmol/min*mg*L]</t>
  </si>
  <si>
    <t>Mean enzyme activity</t>
  </si>
  <si>
    <t>Equation:((V*x)/(k+x))</t>
  </si>
  <si>
    <t>slope</t>
  </si>
  <si>
    <t>y-axis</t>
  </si>
  <si>
    <t>H2O2 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</si>
</sst>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 (Textkörper)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21" fontId="0" fillId="0" borderId="0" xfId="0" applyNumberFormat="1"/>
    <xf numFmtId="0" fontId="0" fillId="0" borderId="1" xfId="0" applyBorder="1"/>
    <xf numFmtId="0" fontId="1" fillId="0" borderId="0" xfId="0" applyFont="1"/>
    <xf numFmtId="0" fontId="3" fillId="0" borderId="0" xfId="1"/>
    <xf numFmtId="0" fontId="3" fillId="2" borderId="2" xfId="1" applyFill="1" applyBorder="1"/>
    <xf numFmtId="0" fontId="3" fillId="2" borderId="0" xfId="1" applyFill="1"/>
    <xf numFmtId="0" fontId="0" fillId="0" borderId="0" xfId="0" applyAlignment="1">
      <alignment horizontal="center"/>
    </xf>
    <xf numFmtId="169" fontId="0" fillId="0" borderId="0" xfId="0" applyNumberFormat="1"/>
    <xf numFmtId="2" fontId="0" fillId="0" borderId="0" xfId="0" applyNumberFormat="1"/>
    <xf numFmtId="169" fontId="0" fillId="0" borderId="1" xfId="0" applyNumberFormat="1" applyBorder="1"/>
    <xf numFmtId="169" fontId="1" fillId="0" borderId="0" xfId="0" applyNumberFormat="1" applyFont="1"/>
    <xf numFmtId="169" fontId="1" fillId="0" borderId="1" xfId="0" applyNumberFormat="1" applyFont="1" applyBorder="1"/>
  </cellXfs>
  <cellStyles count="2">
    <cellStyle name="Standard" xfId="0" builtinId="0"/>
    <cellStyle name="Standard 2" xfId="1" xr:uid="{F7CAC2D2-E0D6-C14F-A227-E61FCD0938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'ABTS before reconst.'!$C$19:$C$29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4.1307801979376585E-2</c:v>
                  </c:pt>
                  <c:pt idx="2">
                    <c:v>2.2915481438230724E-2</c:v>
                  </c:pt>
                  <c:pt idx="3">
                    <c:v>8.0809389202885565E-2</c:v>
                  </c:pt>
                  <c:pt idx="4">
                    <c:v>0.18776274294234241</c:v>
                  </c:pt>
                  <c:pt idx="5">
                    <c:v>0.15756985279713151</c:v>
                  </c:pt>
                  <c:pt idx="6">
                    <c:v>2.1032102420930291E-2</c:v>
                  </c:pt>
                  <c:pt idx="7">
                    <c:v>0.18776274294234241</c:v>
                  </c:pt>
                  <c:pt idx="8">
                    <c:v>8.7919500456266939E-2</c:v>
                  </c:pt>
                  <c:pt idx="9">
                    <c:v>0.10167773507311705</c:v>
                  </c:pt>
                  <c:pt idx="10">
                    <c:v>4.1487234790350637E-2</c:v>
                  </c:pt>
                </c:numCache>
              </c:numRef>
            </c:plus>
            <c:minus>
              <c:numRef>
                <c:f>'ABTS before reconst.'!$C$19:$C$29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4.1307801979376585E-2</c:v>
                  </c:pt>
                  <c:pt idx="2">
                    <c:v>2.2915481438230724E-2</c:v>
                  </c:pt>
                  <c:pt idx="3">
                    <c:v>8.0809389202885565E-2</c:v>
                  </c:pt>
                  <c:pt idx="4">
                    <c:v>0.18776274294234241</c:v>
                  </c:pt>
                  <c:pt idx="5">
                    <c:v>0.15756985279713151</c:v>
                  </c:pt>
                  <c:pt idx="6">
                    <c:v>2.1032102420930291E-2</c:v>
                  </c:pt>
                  <c:pt idx="7">
                    <c:v>0.18776274294234241</c:v>
                  </c:pt>
                  <c:pt idx="8">
                    <c:v>8.7919500456266939E-2</c:v>
                  </c:pt>
                  <c:pt idx="9">
                    <c:v>0.10167773507311705</c:v>
                  </c:pt>
                  <c:pt idx="10">
                    <c:v>4.1487234790350637E-2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'ABTS before reconst.'!$A$19:$A$29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'ABTS before reconst.'!$B$19:$B$29</c:f>
              <c:numCache>
                <c:formatCode>0.00</c:formatCode>
                <c:ptCount val="11"/>
                <c:pt idx="0">
                  <c:v>0</c:v>
                </c:pt>
                <c:pt idx="1">
                  <c:v>0.26748336697316294</c:v>
                </c:pt>
                <c:pt idx="2">
                  <c:v>0.46332635618349904</c:v>
                </c:pt>
                <c:pt idx="3">
                  <c:v>0.69644959632204539</c:v>
                </c:pt>
                <c:pt idx="4">
                  <c:v>1.8844534150656598</c:v>
                </c:pt>
                <c:pt idx="5">
                  <c:v>2.0662798086267475</c:v>
                </c:pt>
                <c:pt idx="6">
                  <c:v>2.2189049612519001</c:v>
                </c:pt>
                <c:pt idx="7">
                  <c:v>1.8844534150656598</c:v>
                </c:pt>
                <c:pt idx="8">
                  <c:v>1.4644422329371309</c:v>
                </c:pt>
                <c:pt idx="9">
                  <c:v>1.2899161496100271</c:v>
                </c:pt>
                <c:pt idx="10">
                  <c:v>1.1006921083451695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C6-6448-BE0C-B9D37F37403E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'ABTS before reconst.'!$E$19:$E$119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'ABTS before reconst.'!$F$19:$F$119</c:f>
              <c:numCache>
                <c:formatCode>0.000</c:formatCode>
                <c:ptCount val="101"/>
                <c:pt idx="0" formatCode="General">
                  <c:v>0</c:v>
                </c:pt>
                <c:pt idx="1">
                  <c:v>0.93289473684210533</c:v>
                </c:pt>
                <c:pt idx="2">
                  <c:v>1.4039603960396039</c:v>
                </c:pt>
                <c:pt idx="3">
                  <c:v>1.6880952380952383</c:v>
                </c:pt>
                <c:pt idx="4">
                  <c:v>1.8781456953642386</c:v>
                </c:pt>
                <c:pt idx="5">
                  <c:v>2.0142045454545454</c:v>
                </c:pt>
                <c:pt idx="6">
                  <c:v>2.116417910447761</c:v>
                </c:pt>
                <c:pt idx="7">
                  <c:v>2.1960176991150444</c:v>
                </c:pt>
                <c:pt idx="8">
                  <c:v>2.2597609561752985</c:v>
                </c:pt>
                <c:pt idx="9">
                  <c:v>2.3119565217391305</c:v>
                </c:pt>
                <c:pt idx="10">
                  <c:v>2.3554817275747504</c:v>
                </c:pt>
                <c:pt idx="11">
                  <c:v>2.3923312883435579</c:v>
                </c:pt>
                <c:pt idx="12">
                  <c:v>2.4239316239316238</c:v>
                </c:pt>
                <c:pt idx="13">
                  <c:v>2.4513297872340423</c:v>
                </c:pt>
                <c:pt idx="14">
                  <c:v>2.4753117206982544</c:v>
                </c:pt>
                <c:pt idx="15">
                  <c:v>2.4964788732394365</c:v>
                </c:pt>
                <c:pt idx="16">
                  <c:v>2.5152993348115298</c:v>
                </c:pt>
                <c:pt idx="17">
                  <c:v>2.532142857142857</c:v>
                </c:pt>
                <c:pt idx="18">
                  <c:v>2.5473053892215569</c:v>
                </c:pt>
                <c:pt idx="19">
                  <c:v>2.561026615969582</c:v>
                </c:pt>
                <c:pt idx="20">
                  <c:v>2.5735027223230484</c:v>
                </c:pt>
                <c:pt idx="21">
                  <c:v>2.5848958333333329</c:v>
                </c:pt>
                <c:pt idx="22">
                  <c:v>2.5953410981697167</c:v>
                </c:pt>
                <c:pt idx="23">
                  <c:v>2.604952076677316</c:v>
                </c:pt>
                <c:pt idx="24">
                  <c:v>2.6138248847926264</c:v>
                </c:pt>
                <c:pt idx="25">
                  <c:v>2.6220414201183431</c:v>
                </c:pt>
                <c:pt idx="26">
                  <c:v>2.6296718972895863</c:v>
                </c:pt>
                <c:pt idx="27">
                  <c:v>2.6367768595041317</c:v>
                </c:pt>
                <c:pt idx="28">
                  <c:v>2.6434087882822901</c:v>
                </c:pt>
                <c:pt idx="29">
                  <c:v>2.6496134020618554</c:v>
                </c:pt>
                <c:pt idx="30">
                  <c:v>2.6554307116104865</c:v>
                </c:pt>
                <c:pt idx="31">
                  <c:v>2.6608958837772398</c:v>
                </c:pt>
                <c:pt idx="32">
                  <c:v>2.6660399529964747</c:v>
                </c:pt>
                <c:pt idx="33">
                  <c:v>2.6708904109589038</c:v>
                </c:pt>
                <c:pt idx="34">
                  <c:v>2.6754716981132072</c:v>
                </c:pt>
                <c:pt idx="35">
                  <c:v>2.6798056155507557</c:v>
                </c:pt>
                <c:pt idx="36">
                  <c:v>2.6839116719242901</c:v>
                </c:pt>
                <c:pt idx="37">
                  <c:v>2.6878073770491802</c:v>
                </c:pt>
                <c:pt idx="38">
                  <c:v>2.6915084915084915</c:v>
                </c:pt>
                <c:pt idx="39">
                  <c:v>2.695029239766082</c:v>
                </c:pt>
                <c:pt idx="40">
                  <c:v>2.6983824928639391</c:v>
                </c:pt>
                <c:pt idx="41">
                  <c:v>2.7015799256505577</c:v>
                </c:pt>
                <c:pt idx="42">
                  <c:v>2.7046321525885562</c:v>
                </c:pt>
                <c:pt idx="43">
                  <c:v>2.7075488454706926</c:v>
                </c:pt>
                <c:pt idx="44">
                  <c:v>2.7103388357949609</c:v>
                </c:pt>
                <c:pt idx="45">
                  <c:v>2.7130102040816326</c:v>
                </c:pt>
                <c:pt idx="46">
                  <c:v>2.715570358034971</c:v>
                </c:pt>
                <c:pt idx="47">
                  <c:v>2.7180261011419247</c:v>
                </c:pt>
                <c:pt idx="48">
                  <c:v>2.7203836930455636</c:v>
                </c:pt>
                <c:pt idx="49">
                  <c:v>2.7226489028213163</c:v>
                </c:pt>
                <c:pt idx="50">
                  <c:v>2.724827056110684</c:v>
                </c:pt>
                <c:pt idx="51">
                  <c:v>2.7269230769230766</c:v>
                </c:pt>
                <c:pt idx="52">
                  <c:v>2.728941524796447</c:v>
                </c:pt>
                <c:pt idx="53">
                  <c:v>2.7308866279069766</c:v>
                </c:pt>
                <c:pt idx="54">
                  <c:v>2.7327623126338327</c:v>
                </c:pt>
                <c:pt idx="55">
                  <c:v>2.7345722300140252</c:v>
                </c:pt>
                <c:pt idx="56">
                  <c:v>2.7363197794624394</c:v>
                </c:pt>
                <c:pt idx="57">
                  <c:v>2.7380081300813011</c:v>
                </c:pt>
                <c:pt idx="58">
                  <c:v>2.7396402398401061</c:v>
                </c:pt>
                <c:pt idx="59">
                  <c:v>2.7412188728702489</c:v>
                </c:pt>
                <c:pt idx="60">
                  <c:v>2.7427466150870403</c:v>
                </c:pt>
                <c:pt idx="61">
                  <c:v>2.7442258883248729</c:v>
                </c:pt>
                <c:pt idx="62">
                  <c:v>2.7456589631480326</c:v>
                </c:pt>
                <c:pt idx="63">
                  <c:v>2.7470479704797044</c:v>
                </c:pt>
                <c:pt idx="64">
                  <c:v>2.7483949121744398</c:v>
                </c:pt>
                <c:pt idx="65">
                  <c:v>2.7497016706443915</c:v>
                </c:pt>
                <c:pt idx="66">
                  <c:v>2.7509700176366843</c:v>
                </c:pt>
                <c:pt idx="67">
                  <c:v>2.7522016222479717</c:v>
                </c:pt>
                <c:pt idx="68">
                  <c:v>2.7533980582524271</c:v>
                </c:pt>
                <c:pt idx="69">
                  <c:v>2.7545608108108106</c:v>
                </c:pt>
                <c:pt idx="70">
                  <c:v>2.7556912826207665</c:v>
                </c:pt>
                <c:pt idx="71">
                  <c:v>2.7567907995618834</c:v>
                </c:pt>
                <c:pt idx="72">
                  <c:v>2.7578606158833061</c:v>
                </c:pt>
                <c:pt idx="73">
                  <c:v>2.7589019189765458</c:v>
                </c:pt>
                <c:pt idx="74">
                  <c:v>2.7599158337716991</c:v>
                </c:pt>
                <c:pt idx="75">
                  <c:v>2.7609034267912769</c:v>
                </c:pt>
                <c:pt idx="76">
                  <c:v>2.7618657098923629</c:v>
                </c:pt>
                <c:pt idx="77">
                  <c:v>2.7628036437246961</c:v>
                </c:pt>
                <c:pt idx="78">
                  <c:v>2.763718140929535</c:v>
                </c:pt>
                <c:pt idx="79">
                  <c:v>2.7646100691016775</c:v>
                </c:pt>
                <c:pt idx="80">
                  <c:v>2.7654802535348604</c:v>
                </c:pt>
                <c:pt idx="81">
                  <c:v>2.7663294797687858</c:v>
                </c:pt>
                <c:pt idx="82">
                  <c:v>2.7671584959543072</c:v>
                </c:pt>
                <c:pt idx="83">
                  <c:v>2.7679680150517396</c:v>
                </c:pt>
                <c:pt idx="84">
                  <c:v>2.7687587168758712</c:v>
                </c:pt>
                <c:pt idx="85">
                  <c:v>2.7695312499999996</c:v>
                </c:pt>
                <c:pt idx="86">
                  <c:v>2.7702862335302134</c:v>
                </c:pt>
                <c:pt idx="87">
                  <c:v>2.7710242587601073</c:v>
                </c:pt>
                <c:pt idx="88">
                  <c:v>2.7717458907152372</c:v>
                </c:pt>
                <c:pt idx="89">
                  <c:v>2.7724516695957817</c:v>
                </c:pt>
                <c:pt idx="90">
                  <c:v>2.7731421121251625</c:v>
                </c:pt>
                <c:pt idx="91">
                  <c:v>2.7738177128116934</c:v>
                </c:pt>
                <c:pt idx="92">
                  <c:v>2.7744789451297316</c:v>
                </c:pt>
                <c:pt idx="93">
                  <c:v>2.7751262626262623</c:v>
                </c:pt>
                <c:pt idx="94">
                  <c:v>2.7757600999583505</c:v>
                </c:pt>
                <c:pt idx="95">
                  <c:v>2.7763808738664464</c:v>
                </c:pt>
                <c:pt idx="96">
                  <c:v>2.7769889840881268</c:v>
                </c:pt>
                <c:pt idx="97">
                  <c:v>2.7775848142164778</c:v>
                </c:pt>
                <c:pt idx="98">
                  <c:v>2.7781687325069968</c:v>
                </c:pt>
                <c:pt idx="99">
                  <c:v>2.778741092636579</c:v>
                </c:pt>
                <c:pt idx="100">
                  <c:v>2.7793022344178748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C6-6448-BE0C-B9D37F374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561695"/>
        <c:axId val="967074351"/>
      </c:scatterChart>
      <c:valAx>
        <c:axId val="955561695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 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7074351"/>
        <c:crosses val="autoZero"/>
        <c:crossBetween val="midCat"/>
        <c:majorUnit val="2"/>
      </c:valAx>
      <c:valAx>
        <c:axId val="9670743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 l-1 mg-1 min-1]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5561695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'ABTS before reconst.'!$C$19:$C$29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4.1307801979376585E-2</c:v>
                  </c:pt>
                  <c:pt idx="2">
                    <c:v>2.2915481438230724E-2</c:v>
                  </c:pt>
                  <c:pt idx="3">
                    <c:v>8.0809389202885565E-2</c:v>
                  </c:pt>
                  <c:pt idx="4">
                    <c:v>0.18776274294234241</c:v>
                  </c:pt>
                  <c:pt idx="5">
                    <c:v>0.15756985279713151</c:v>
                  </c:pt>
                  <c:pt idx="6">
                    <c:v>2.1032102420930291E-2</c:v>
                  </c:pt>
                  <c:pt idx="7">
                    <c:v>0.18776274294234241</c:v>
                  </c:pt>
                  <c:pt idx="8">
                    <c:v>8.7919500456266939E-2</c:v>
                  </c:pt>
                  <c:pt idx="9">
                    <c:v>0.10167773507311705</c:v>
                  </c:pt>
                  <c:pt idx="10">
                    <c:v>4.1487234790350637E-2</c:v>
                  </c:pt>
                </c:numCache>
              </c:numRef>
            </c:plus>
            <c:minus>
              <c:numRef>
                <c:f>'ABTS before reconst.'!$C$19:$C$29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4.1307801979376585E-2</c:v>
                  </c:pt>
                  <c:pt idx="2">
                    <c:v>2.2915481438230724E-2</c:v>
                  </c:pt>
                  <c:pt idx="3">
                    <c:v>8.0809389202885565E-2</c:v>
                  </c:pt>
                  <c:pt idx="4">
                    <c:v>0.18776274294234241</c:v>
                  </c:pt>
                  <c:pt idx="5">
                    <c:v>0.15756985279713151</c:v>
                  </c:pt>
                  <c:pt idx="6">
                    <c:v>2.1032102420930291E-2</c:v>
                  </c:pt>
                  <c:pt idx="7">
                    <c:v>0.18776274294234241</c:v>
                  </c:pt>
                  <c:pt idx="8">
                    <c:v>8.7919500456266939E-2</c:v>
                  </c:pt>
                  <c:pt idx="9">
                    <c:v>0.10167773507311705</c:v>
                  </c:pt>
                  <c:pt idx="10">
                    <c:v>4.1487234790350637E-2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'ABTS before reconst.'!$A$19:$A$29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'ABTS before reconst.'!$B$19:$B$29</c:f>
              <c:numCache>
                <c:formatCode>0.00</c:formatCode>
                <c:ptCount val="11"/>
                <c:pt idx="0">
                  <c:v>0</c:v>
                </c:pt>
                <c:pt idx="1">
                  <c:v>0.26748336697316294</c:v>
                </c:pt>
                <c:pt idx="2">
                  <c:v>0.46332635618349904</c:v>
                </c:pt>
                <c:pt idx="3">
                  <c:v>0.69644959632204539</c:v>
                </c:pt>
                <c:pt idx="4">
                  <c:v>1.8844534150656598</c:v>
                </c:pt>
                <c:pt idx="5">
                  <c:v>2.0662798086267475</c:v>
                </c:pt>
                <c:pt idx="6">
                  <c:v>2.2189049612519001</c:v>
                </c:pt>
                <c:pt idx="7">
                  <c:v>1.8844534150656598</c:v>
                </c:pt>
                <c:pt idx="8">
                  <c:v>1.4644422329371309</c:v>
                </c:pt>
                <c:pt idx="9">
                  <c:v>1.2899161496100271</c:v>
                </c:pt>
                <c:pt idx="10">
                  <c:v>1.1006921083451695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65-0241-957C-BC12F6772939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'ABTS before reconst.'!$E$19:$E$119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'ABTS before reconst.'!$F$19:$F$119</c:f>
              <c:numCache>
                <c:formatCode>0.000</c:formatCode>
                <c:ptCount val="101"/>
                <c:pt idx="0" formatCode="General">
                  <c:v>0</c:v>
                </c:pt>
                <c:pt idx="1">
                  <c:v>0.93289473684210533</c:v>
                </c:pt>
                <c:pt idx="2">
                  <c:v>1.4039603960396039</c:v>
                </c:pt>
                <c:pt idx="3">
                  <c:v>1.6880952380952383</c:v>
                </c:pt>
                <c:pt idx="4">
                  <c:v>1.8781456953642386</c:v>
                </c:pt>
                <c:pt idx="5">
                  <c:v>2.0142045454545454</c:v>
                </c:pt>
                <c:pt idx="6">
                  <c:v>2.116417910447761</c:v>
                </c:pt>
                <c:pt idx="7">
                  <c:v>2.1960176991150444</c:v>
                </c:pt>
                <c:pt idx="8">
                  <c:v>2.2597609561752985</c:v>
                </c:pt>
                <c:pt idx="9">
                  <c:v>2.3119565217391305</c:v>
                </c:pt>
                <c:pt idx="10">
                  <c:v>2.3554817275747504</c:v>
                </c:pt>
                <c:pt idx="11">
                  <c:v>2.3923312883435579</c:v>
                </c:pt>
                <c:pt idx="12">
                  <c:v>2.4239316239316238</c:v>
                </c:pt>
                <c:pt idx="13">
                  <c:v>2.4513297872340423</c:v>
                </c:pt>
                <c:pt idx="14">
                  <c:v>2.4753117206982544</c:v>
                </c:pt>
                <c:pt idx="15">
                  <c:v>2.4964788732394365</c:v>
                </c:pt>
                <c:pt idx="16">
                  <c:v>2.5152993348115298</c:v>
                </c:pt>
                <c:pt idx="17">
                  <c:v>2.532142857142857</c:v>
                </c:pt>
                <c:pt idx="18">
                  <c:v>2.5473053892215569</c:v>
                </c:pt>
                <c:pt idx="19">
                  <c:v>2.561026615969582</c:v>
                </c:pt>
                <c:pt idx="20">
                  <c:v>2.5735027223230484</c:v>
                </c:pt>
                <c:pt idx="21">
                  <c:v>2.5848958333333329</c:v>
                </c:pt>
                <c:pt idx="22">
                  <c:v>2.5953410981697167</c:v>
                </c:pt>
                <c:pt idx="23">
                  <c:v>2.604952076677316</c:v>
                </c:pt>
                <c:pt idx="24">
                  <c:v>2.6138248847926264</c:v>
                </c:pt>
                <c:pt idx="25">
                  <c:v>2.6220414201183431</c:v>
                </c:pt>
                <c:pt idx="26">
                  <c:v>2.6296718972895863</c:v>
                </c:pt>
                <c:pt idx="27">
                  <c:v>2.6367768595041317</c:v>
                </c:pt>
                <c:pt idx="28">
                  <c:v>2.6434087882822901</c:v>
                </c:pt>
                <c:pt idx="29">
                  <c:v>2.6496134020618554</c:v>
                </c:pt>
                <c:pt idx="30">
                  <c:v>2.6554307116104865</c:v>
                </c:pt>
                <c:pt idx="31">
                  <c:v>2.6608958837772398</c:v>
                </c:pt>
                <c:pt idx="32">
                  <c:v>2.6660399529964747</c:v>
                </c:pt>
                <c:pt idx="33">
                  <c:v>2.6708904109589038</c:v>
                </c:pt>
                <c:pt idx="34">
                  <c:v>2.6754716981132072</c:v>
                </c:pt>
                <c:pt idx="35">
                  <c:v>2.6798056155507557</c:v>
                </c:pt>
                <c:pt idx="36">
                  <c:v>2.6839116719242901</c:v>
                </c:pt>
                <c:pt idx="37">
                  <c:v>2.6878073770491802</c:v>
                </c:pt>
                <c:pt idx="38">
                  <c:v>2.6915084915084915</c:v>
                </c:pt>
                <c:pt idx="39">
                  <c:v>2.695029239766082</c:v>
                </c:pt>
                <c:pt idx="40">
                  <c:v>2.6983824928639391</c:v>
                </c:pt>
                <c:pt idx="41">
                  <c:v>2.7015799256505577</c:v>
                </c:pt>
                <c:pt idx="42">
                  <c:v>2.7046321525885562</c:v>
                </c:pt>
                <c:pt idx="43">
                  <c:v>2.7075488454706926</c:v>
                </c:pt>
                <c:pt idx="44">
                  <c:v>2.7103388357949609</c:v>
                </c:pt>
                <c:pt idx="45">
                  <c:v>2.7130102040816326</c:v>
                </c:pt>
                <c:pt idx="46">
                  <c:v>2.715570358034971</c:v>
                </c:pt>
                <c:pt idx="47">
                  <c:v>2.7180261011419247</c:v>
                </c:pt>
                <c:pt idx="48">
                  <c:v>2.7203836930455636</c:v>
                </c:pt>
                <c:pt idx="49">
                  <c:v>2.7226489028213163</c:v>
                </c:pt>
                <c:pt idx="50">
                  <c:v>2.724827056110684</c:v>
                </c:pt>
                <c:pt idx="51">
                  <c:v>2.7269230769230766</c:v>
                </c:pt>
                <c:pt idx="52">
                  <c:v>2.728941524796447</c:v>
                </c:pt>
                <c:pt idx="53">
                  <c:v>2.7308866279069766</c:v>
                </c:pt>
                <c:pt idx="54">
                  <c:v>2.7327623126338327</c:v>
                </c:pt>
                <c:pt idx="55">
                  <c:v>2.7345722300140252</c:v>
                </c:pt>
                <c:pt idx="56">
                  <c:v>2.7363197794624394</c:v>
                </c:pt>
                <c:pt idx="57">
                  <c:v>2.7380081300813011</c:v>
                </c:pt>
                <c:pt idx="58">
                  <c:v>2.7396402398401061</c:v>
                </c:pt>
                <c:pt idx="59">
                  <c:v>2.7412188728702489</c:v>
                </c:pt>
                <c:pt idx="60">
                  <c:v>2.7427466150870403</c:v>
                </c:pt>
                <c:pt idx="61">
                  <c:v>2.7442258883248729</c:v>
                </c:pt>
                <c:pt idx="62">
                  <c:v>2.7456589631480326</c:v>
                </c:pt>
                <c:pt idx="63">
                  <c:v>2.7470479704797044</c:v>
                </c:pt>
                <c:pt idx="64">
                  <c:v>2.7483949121744398</c:v>
                </c:pt>
                <c:pt idx="65">
                  <c:v>2.7497016706443915</c:v>
                </c:pt>
                <c:pt idx="66">
                  <c:v>2.7509700176366843</c:v>
                </c:pt>
                <c:pt idx="67">
                  <c:v>2.7522016222479717</c:v>
                </c:pt>
                <c:pt idx="68">
                  <c:v>2.7533980582524271</c:v>
                </c:pt>
                <c:pt idx="69">
                  <c:v>2.7545608108108106</c:v>
                </c:pt>
                <c:pt idx="70">
                  <c:v>2.7556912826207665</c:v>
                </c:pt>
                <c:pt idx="71">
                  <c:v>2.7567907995618834</c:v>
                </c:pt>
                <c:pt idx="72">
                  <c:v>2.7578606158833061</c:v>
                </c:pt>
                <c:pt idx="73">
                  <c:v>2.7589019189765458</c:v>
                </c:pt>
                <c:pt idx="74">
                  <c:v>2.7599158337716991</c:v>
                </c:pt>
                <c:pt idx="75">
                  <c:v>2.7609034267912769</c:v>
                </c:pt>
                <c:pt idx="76">
                  <c:v>2.7618657098923629</c:v>
                </c:pt>
                <c:pt idx="77">
                  <c:v>2.7628036437246961</c:v>
                </c:pt>
                <c:pt idx="78">
                  <c:v>2.763718140929535</c:v>
                </c:pt>
                <c:pt idx="79">
                  <c:v>2.7646100691016775</c:v>
                </c:pt>
                <c:pt idx="80">
                  <c:v>2.7654802535348604</c:v>
                </c:pt>
                <c:pt idx="81">
                  <c:v>2.7663294797687858</c:v>
                </c:pt>
                <c:pt idx="82">
                  <c:v>2.7671584959543072</c:v>
                </c:pt>
                <c:pt idx="83">
                  <c:v>2.7679680150517396</c:v>
                </c:pt>
                <c:pt idx="84">
                  <c:v>2.7687587168758712</c:v>
                </c:pt>
                <c:pt idx="85">
                  <c:v>2.7695312499999996</c:v>
                </c:pt>
                <c:pt idx="86">
                  <c:v>2.7702862335302134</c:v>
                </c:pt>
                <c:pt idx="87">
                  <c:v>2.7710242587601073</c:v>
                </c:pt>
                <c:pt idx="88">
                  <c:v>2.7717458907152372</c:v>
                </c:pt>
                <c:pt idx="89">
                  <c:v>2.7724516695957817</c:v>
                </c:pt>
                <c:pt idx="90">
                  <c:v>2.7731421121251625</c:v>
                </c:pt>
                <c:pt idx="91">
                  <c:v>2.7738177128116934</c:v>
                </c:pt>
                <c:pt idx="92">
                  <c:v>2.7744789451297316</c:v>
                </c:pt>
                <c:pt idx="93">
                  <c:v>2.7751262626262623</c:v>
                </c:pt>
                <c:pt idx="94">
                  <c:v>2.7757600999583505</c:v>
                </c:pt>
                <c:pt idx="95">
                  <c:v>2.7763808738664464</c:v>
                </c:pt>
                <c:pt idx="96">
                  <c:v>2.7769889840881268</c:v>
                </c:pt>
                <c:pt idx="97">
                  <c:v>2.7775848142164778</c:v>
                </c:pt>
                <c:pt idx="98">
                  <c:v>2.7781687325069968</c:v>
                </c:pt>
                <c:pt idx="99">
                  <c:v>2.778741092636579</c:v>
                </c:pt>
                <c:pt idx="100">
                  <c:v>2.7793022344178748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65-0241-957C-BC12F6772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561695"/>
        <c:axId val="967074351"/>
      </c:scatterChart>
      <c:valAx>
        <c:axId val="955561695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H2O2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7074351"/>
        <c:crosses val="autoZero"/>
        <c:crossBetween val="midCat"/>
      </c:valAx>
      <c:valAx>
        <c:axId val="9670743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</a:t>
                </a:r>
                <a:r>
                  <a:rPr lang="de-DE" baseline="0">
                    <a:solidFill>
                      <a:schemeClr val="tx1"/>
                    </a:solidFill>
                  </a:rPr>
                  <a:t> [mmol l-1 mg-1 min-1]</a:t>
                </a:r>
                <a:endParaRPr lang="de-DE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5561695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'ABTS after reconst.'!$O$4:$O$14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2.833272880129422E-2</c:v>
                  </c:pt>
                  <c:pt idx="2">
                    <c:v>2.1474331304256331E-2</c:v>
                  </c:pt>
                  <c:pt idx="3">
                    <c:v>5.3168716251500117E-2</c:v>
                  </c:pt>
                  <c:pt idx="4">
                    <c:v>0.20320035534857089</c:v>
                  </c:pt>
                  <c:pt idx="5">
                    <c:v>0.19360422740524696</c:v>
                  </c:pt>
                  <c:pt idx="6">
                    <c:v>5.606638259699448E-2</c:v>
                  </c:pt>
                  <c:pt idx="7">
                    <c:v>0.20095885818575362</c:v>
                  </c:pt>
                  <c:pt idx="8">
                    <c:v>0.12282862544258104</c:v>
                  </c:pt>
                  <c:pt idx="9">
                    <c:v>0.2667533359497663</c:v>
                  </c:pt>
                  <c:pt idx="10">
                    <c:v>5.6066382596994924E-2</c:v>
                  </c:pt>
                </c:numCache>
              </c:numRef>
            </c:plus>
            <c:minus>
              <c:numRef>
                <c:f>'ABTS after reconst.'!$O$4:$O$14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2.833272880129422E-2</c:v>
                  </c:pt>
                  <c:pt idx="2">
                    <c:v>2.1474331304256331E-2</c:v>
                  </c:pt>
                  <c:pt idx="3">
                    <c:v>5.3168716251500117E-2</c:v>
                  </c:pt>
                  <c:pt idx="4">
                    <c:v>0.20320035534857089</c:v>
                  </c:pt>
                  <c:pt idx="5">
                    <c:v>0.19360422740524696</c:v>
                  </c:pt>
                  <c:pt idx="6">
                    <c:v>5.606638259699448E-2</c:v>
                  </c:pt>
                  <c:pt idx="7">
                    <c:v>0.20095885818575362</c:v>
                  </c:pt>
                  <c:pt idx="8">
                    <c:v>0.12282862544258104</c:v>
                  </c:pt>
                  <c:pt idx="9">
                    <c:v>0.2667533359497663</c:v>
                  </c:pt>
                  <c:pt idx="10">
                    <c:v>5.6066382596994924E-2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'ABTS after reconst.'!$M$4:$M$14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'ABTS after reconst.'!$N$4:$N$14</c:f>
              <c:numCache>
                <c:formatCode>0.00</c:formatCode>
                <c:ptCount val="11"/>
                <c:pt idx="0">
                  <c:v>0</c:v>
                </c:pt>
                <c:pt idx="1">
                  <c:v>0.39071260372280786</c:v>
                </c:pt>
                <c:pt idx="2">
                  <c:v>0.87486917844060663</c:v>
                </c:pt>
                <c:pt idx="3">
                  <c:v>1.2708380055318831</c:v>
                </c:pt>
                <c:pt idx="4">
                  <c:v>2.407350302758466</c:v>
                </c:pt>
                <c:pt idx="5">
                  <c:v>3.5637194438214843</c:v>
                </c:pt>
                <c:pt idx="6">
                  <c:v>3.7774725274725274</c:v>
                </c:pt>
                <c:pt idx="7">
                  <c:v>3.144389623981461</c:v>
                </c:pt>
                <c:pt idx="8">
                  <c:v>2.701698811392689</c:v>
                </c:pt>
                <c:pt idx="9">
                  <c:v>2.2772587743888764</c:v>
                </c:pt>
                <c:pt idx="10">
                  <c:v>2.3933337071092171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5E-E241-8F72-F458FF035279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'ABTS after reconst.'!$Q$4:$Q$104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'ABTS after reconst.'!$R$4:$R$104</c:f>
              <c:numCache>
                <c:formatCode>0.00</c:formatCode>
                <c:ptCount val="101"/>
                <c:pt idx="0">
                  <c:v>0</c:v>
                </c:pt>
                <c:pt idx="1">
                  <c:v>1.4043341887653265</c:v>
                </c:pt>
                <c:pt idx="2">
                  <c:v>2.1854892389616154</c:v>
                </c:pt>
                <c:pt idx="3">
                  <c:v>2.6829489740330494</c:v>
                </c:pt>
                <c:pt idx="4">
                  <c:v>3.0275088366374669</c:v>
                </c:pt>
                <c:pt idx="5">
                  <c:v>3.280271746370055</c:v>
                </c:pt>
                <c:pt idx="6">
                  <c:v>3.4736099682614312</c:v>
                </c:pt>
                <c:pt idx="7">
                  <c:v>3.6262753760387088</c:v>
                </c:pt>
                <c:pt idx="8">
                  <c:v>3.7498810316931568</c:v>
                </c:pt>
                <c:pt idx="9">
                  <c:v>3.8520031285304595</c:v>
                </c:pt>
                <c:pt idx="10">
                  <c:v>3.9377948348924594</c:v>
                </c:pt>
                <c:pt idx="11">
                  <c:v>4.0108832457244397</c:v>
                </c:pt>
                <c:pt idx="12">
                  <c:v>4.0738953608602744</c:v>
                </c:pt>
                <c:pt idx="13">
                  <c:v>4.1287805507190303</c:v>
                </c:pt>
                <c:pt idx="14">
                  <c:v>4.17701581147392</c:v>
                </c:pt>
                <c:pt idx="15">
                  <c:v>4.2197406751585085</c:v>
                </c:pt>
                <c:pt idx="16">
                  <c:v>4.2578483816934138</c:v>
                </c:pt>
                <c:pt idx="17">
                  <c:v>4.2920490080483935</c:v>
                </c:pt>
                <c:pt idx="18">
                  <c:v>4.3229141268835036</c:v>
                </c:pt>
                <c:pt idx="19">
                  <c:v>4.3509090063700189</c:v>
                </c:pt>
                <c:pt idx="20">
                  <c:v>4.376416226063002</c:v>
                </c:pt>
                <c:pt idx="21">
                  <c:v>4.3997532649848985</c:v>
                </c:pt>
                <c:pt idx="22">
                  <c:v>4.4211857836536499</c:v>
                </c:pt>
                <c:pt idx="23">
                  <c:v>4.4409377817853919</c:v>
                </c:pt>
                <c:pt idx="24">
                  <c:v>4.4591994567472746</c:v>
                </c:pt>
                <c:pt idx="25">
                  <c:v>4.476133347875086</c:v>
                </c:pt>
                <c:pt idx="26">
                  <c:v>4.4918791875679656</c:v>
                </c:pt>
                <c:pt idx="27">
                  <c:v>4.5065577659538416</c:v>
                </c:pt>
                <c:pt idx="28">
                  <c:v>4.5202740354672697</c:v>
                </c:pt>
                <c:pt idx="29">
                  <c:v>4.5331196242104932</c:v>
                </c:pt>
                <c:pt idx="30">
                  <c:v>4.5451748854092964</c:v>
                </c:pt>
                <c:pt idx="31">
                  <c:v>4.5565105798788315</c:v>
                </c:pt>
                <c:pt idx="32">
                  <c:v>4.5671892659460394</c:v>
                </c:pt>
                <c:pt idx="33">
                  <c:v>4.5772664545019293</c:v>
                </c:pt>
                <c:pt idx="34">
                  <c:v>4.5867915742186431</c:v>
                </c:pt>
                <c:pt idx="35">
                  <c:v>4.595808782360626</c:v>
                </c:pt>
                <c:pt idx="36">
                  <c:v>4.604357649258576</c:v>
                </c:pt>
                <c:pt idx="37">
                  <c:v>4.6124737388310928</c:v>
                </c:pt>
                <c:pt idx="38">
                  <c:v>4.6201891031179798</c:v>
                </c:pt>
                <c:pt idx="39">
                  <c:v>4.6275327053268125</c:v>
                </c:pt>
                <c:pt idx="40">
                  <c:v>4.6345307831651255</c:v>
                </c:pt>
                <c:pt idx="41">
                  <c:v>4.6412071620658741</c:v>
                </c:pt>
                <c:pt idx="42">
                  <c:v>4.6475835261868923</c:v>
                </c:pt>
                <c:pt idx="43">
                  <c:v>4.653679653679653</c:v>
                </c:pt>
                <c:pt idx="44">
                  <c:v>4.6595136216053499</c:v>
                </c:pt>
                <c:pt idx="45">
                  <c:v>4.6651019849706357</c:v>
                </c:pt>
                <c:pt idx="46">
                  <c:v>4.6704599336178276</c:v>
                </c:pt>
                <c:pt idx="47">
                  <c:v>4.6756014301007935</c:v>
                </c:pt>
                <c:pt idx="48">
                  <c:v>4.6805393311818158</c:v>
                </c:pt>
                <c:pt idx="49">
                  <c:v>4.685285495175413</c:v>
                </c:pt>
                <c:pt idx="50">
                  <c:v>4.6898508770259202</c:v>
                </c:pt>
                <c:pt idx="51">
                  <c:v>4.6942456127235683</c:v>
                </c:pt>
                <c:pt idx="52">
                  <c:v>4.6984790944282375</c:v>
                </c:pt>
                <c:pt idx="53">
                  <c:v>4.7025600374727512</c:v>
                </c:pt>
                <c:pt idx="54">
                  <c:v>4.7064965402516501</c:v>
                </c:pt>
                <c:pt idx="55">
                  <c:v>4.7102961378614774</c:v>
                </c:pt>
                <c:pt idx="56">
                  <c:v>4.7139658502401423</c:v>
                </c:pt>
                <c:pt idx="57">
                  <c:v>4.7175122254524675</c:v>
                </c:pt>
                <c:pt idx="58">
                  <c:v>4.7209413786834578</c:v>
                </c:pt>
                <c:pt idx="59">
                  <c:v>4.724259027427772</c:v>
                </c:pt>
                <c:pt idx="60">
                  <c:v>4.7274705233013901</c:v>
                </c:pt>
                <c:pt idx="61">
                  <c:v>4.7305808808477803</c:v>
                </c:pt>
                <c:pt idx="62">
                  <c:v>4.733594803664718</c:v>
                </c:pt>
                <c:pt idx="63">
                  <c:v>4.736516708138061</c:v>
                </c:pt>
                <c:pt idx="64">
                  <c:v>4.7393507450343568</c:v>
                </c:pt>
                <c:pt idx="65">
                  <c:v>4.7421008191743077</c:v>
                </c:pt>
                <c:pt idx="66">
                  <c:v>4.7447706073831863</c:v>
                </c:pt>
                <c:pt idx="67">
                  <c:v>4.7473635748917369</c:v>
                </c:pt>
                <c:pt idx="68">
                  <c:v>4.7498829903413844</c:v>
                </c:pt>
                <c:pt idx="69">
                  <c:v>4.7523319395303956</c:v>
                </c:pt>
                <c:pt idx="70">
                  <c:v>4.754713338022535</c:v>
                </c:pt>
                <c:pt idx="71">
                  <c:v>4.7570299427265423</c:v>
                </c:pt>
                <c:pt idx="72">
                  <c:v>4.7592843625431165</c:v>
                </c:pt>
                <c:pt idx="73">
                  <c:v>4.7614790681658654</c:v>
                </c:pt>
                <c:pt idx="74">
                  <c:v>4.7636164011136231</c:v>
                </c:pt>
                <c:pt idx="75">
                  <c:v>4.7656985820635551</c:v>
                </c:pt>
                <c:pt idx="76">
                  <c:v>4.7677277185473903</c:v>
                </c:pt>
                <c:pt idx="77">
                  <c:v>4.7697058120668618</c:v>
                </c:pt>
                <c:pt idx="78">
                  <c:v>4.7716347646788471</c:v>
                </c:pt>
                <c:pt idx="79">
                  <c:v>4.7735163850957587</c:v>
                </c:pt>
                <c:pt idx="80">
                  <c:v>4.7753523943422973</c:v>
                </c:pt>
                <c:pt idx="81">
                  <c:v>4.7771444310057829</c:v>
                </c:pt>
                <c:pt idx="82">
                  <c:v>4.7788940561136943</c:v>
                </c:pt>
                <c:pt idx="83">
                  <c:v>4.7806027576689623</c:v>
                </c:pt>
                <c:pt idx="84">
                  <c:v>4.782271954870704</c:v>
                </c:pt>
                <c:pt idx="85">
                  <c:v>4.78390300204555</c:v>
                </c:pt>
                <c:pt idx="86">
                  <c:v>4.7854971923124721</c:v>
                </c:pt>
                <c:pt idx="87">
                  <c:v>4.7870557610019322</c:v>
                </c:pt>
                <c:pt idx="88">
                  <c:v>4.7885798888483757</c:v>
                </c:pt>
                <c:pt idx="89">
                  <c:v>4.7900707049733899</c:v>
                </c:pt>
                <c:pt idx="90">
                  <c:v>4.7915292896753749</c:v>
                </c:pt>
                <c:pt idx="91">
                  <c:v>4.7929566770402214</c:v>
                </c:pt>
                <c:pt idx="92">
                  <c:v>4.7943538573862252</c:v>
                </c:pt>
                <c:pt idx="93">
                  <c:v>4.795721779555425</c:v>
                </c:pt>
                <c:pt idx="94">
                  <c:v>4.7970613530624711</c:v>
                </c:pt>
                <c:pt idx="95">
                  <c:v>4.7983734501112734</c:v>
                </c:pt>
                <c:pt idx="96">
                  <c:v>4.7996589074888076</c:v>
                </c:pt>
                <c:pt idx="97">
                  <c:v>4.8009185283447389</c:v>
                </c:pt>
                <c:pt idx="98">
                  <c:v>4.8021530838648054</c:v>
                </c:pt>
                <c:pt idx="99">
                  <c:v>4.8033633148452806</c:v>
                </c:pt>
                <c:pt idx="100">
                  <c:v>4.804549933175295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5E-E241-8F72-F458FF035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804543"/>
        <c:axId val="975081087"/>
      </c:scatterChart>
      <c:valAx>
        <c:axId val="9288045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75081087"/>
        <c:crosses val="autoZero"/>
        <c:crossBetween val="midCat"/>
      </c:valAx>
      <c:valAx>
        <c:axId val="97508108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 l-1</a:t>
                </a:r>
                <a:r>
                  <a:rPr lang="de-DE" baseline="0">
                    <a:solidFill>
                      <a:schemeClr val="tx1"/>
                    </a:solidFill>
                  </a:rPr>
                  <a:t> mg-1 min-1]</a:t>
                </a:r>
                <a:endParaRPr lang="de-DE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880454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'ABTS after reconst.'!$O$4:$O$14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2.833272880129422E-2</c:v>
                  </c:pt>
                  <c:pt idx="2">
                    <c:v>2.1474331304256331E-2</c:v>
                  </c:pt>
                  <c:pt idx="3">
                    <c:v>5.3168716251500117E-2</c:v>
                  </c:pt>
                  <c:pt idx="4">
                    <c:v>0.20320035534857089</c:v>
                  </c:pt>
                  <c:pt idx="5">
                    <c:v>0.19360422740524696</c:v>
                  </c:pt>
                  <c:pt idx="6">
                    <c:v>5.606638259699448E-2</c:v>
                  </c:pt>
                  <c:pt idx="7">
                    <c:v>0.20095885818575362</c:v>
                  </c:pt>
                  <c:pt idx="8">
                    <c:v>0.12282862544258104</c:v>
                  </c:pt>
                  <c:pt idx="9">
                    <c:v>0.2667533359497663</c:v>
                  </c:pt>
                  <c:pt idx="10">
                    <c:v>5.6066382596994924E-2</c:v>
                  </c:pt>
                </c:numCache>
              </c:numRef>
            </c:plus>
            <c:minus>
              <c:numRef>
                <c:f>'ABTS after reconst.'!$O$4:$O$14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2.833272880129422E-2</c:v>
                  </c:pt>
                  <c:pt idx="2">
                    <c:v>2.1474331304256331E-2</c:v>
                  </c:pt>
                  <c:pt idx="3">
                    <c:v>5.3168716251500117E-2</c:v>
                  </c:pt>
                  <c:pt idx="4">
                    <c:v>0.20320035534857089</c:v>
                  </c:pt>
                  <c:pt idx="5">
                    <c:v>0.19360422740524696</c:v>
                  </c:pt>
                  <c:pt idx="6">
                    <c:v>5.606638259699448E-2</c:v>
                  </c:pt>
                  <c:pt idx="7">
                    <c:v>0.20095885818575362</c:v>
                  </c:pt>
                  <c:pt idx="8">
                    <c:v>0.12282862544258104</c:v>
                  </c:pt>
                  <c:pt idx="9">
                    <c:v>0.2667533359497663</c:v>
                  </c:pt>
                  <c:pt idx="10">
                    <c:v>5.6066382596994924E-2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'ABTS after reconst.'!$M$4:$M$14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'ABTS after reconst.'!$N$4:$N$14</c:f>
              <c:numCache>
                <c:formatCode>0.00</c:formatCode>
                <c:ptCount val="11"/>
                <c:pt idx="0">
                  <c:v>0</c:v>
                </c:pt>
                <c:pt idx="1">
                  <c:v>0.39071260372280786</c:v>
                </c:pt>
                <c:pt idx="2">
                  <c:v>0.87486917844060663</c:v>
                </c:pt>
                <c:pt idx="3">
                  <c:v>1.2708380055318831</c:v>
                </c:pt>
                <c:pt idx="4">
                  <c:v>2.407350302758466</c:v>
                </c:pt>
                <c:pt idx="5">
                  <c:v>3.5637194438214843</c:v>
                </c:pt>
                <c:pt idx="6">
                  <c:v>3.7774725274725274</c:v>
                </c:pt>
                <c:pt idx="7">
                  <c:v>3.144389623981461</c:v>
                </c:pt>
                <c:pt idx="8">
                  <c:v>2.701698811392689</c:v>
                </c:pt>
                <c:pt idx="9">
                  <c:v>2.2772587743888764</c:v>
                </c:pt>
                <c:pt idx="10">
                  <c:v>2.3933337071092171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61-BE4B-97E2-5D224D63BB71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'ABTS after reconst.'!$Q$4:$Q$104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'ABTS after reconst.'!$R$4:$R$104</c:f>
              <c:numCache>
                <c:formatCode>0.00</c:formatCode>
                <c:ptCount val="101"/>
                <c:pt idx="0">
                  <c:v>0</c:v>
                </c:pt>
                <c:pt idx="1">
                  <c:v>1.4043341887653265</c:v>
                </c:pt>
                <c:pt idx="2">
                  <c:v>2.1854892389616154</c:v>
                </c:pt>
                <c:pt idx="3">
                  <c:v>2.6829489740330494</c:v>
                </c:pt>
                <c:pt idx="4">
                  <c:v>3.0275088366374669</c:v>
                </c:pt>
                <c:pt idx="5">
                  <c:v>3.280271746370055</c:v>
                </c:pt>
                <c:pt idx="6">
                  <c:v>3.4736099682614312</c:v>
                </c:pt>
                <c:pt idx="7">
                  <c:v>3.6262753760387088</c:v>
                </c:pt>
                <c:pt idx="8">
                  <c:v>3.7498810316931568</c:v>
                </c:pt>
                <c:pt idx="9">
                  <c:v>3.8520031285304595</c:v>
                </c:pt>
                <c:pt idx="10">
                  <c:v>3.9377948348924594</c:v>
                </c:pt>
                <c:pt idx="11">
                  <c:v>4.0108832457244397</c:v>
                </c:pt>
                <c:pt idx="12">
                  <c:v>4.0738953608602744</c:v>
                </c:pt>
                <c:pt idx="13">
                  <c:v>4.1287805507190303</c:v>
                </c:pt>
                <c:pt idx="14">
                  <c:v>4.17701581147392</c:v>
                </c:pt>
                <c:pt idx="15">
                  <c:v>4.2197406751585085</c:v>
                </c:pt>
                <c:pt idx="16">
                  <c:v>4.2578483816934138</c:v>
                </c:pt>
                <c:pt idx="17">
                  <c:v>4.2920490080483935</c:v>
                </c:pt>
                <c:pt idx="18">
                  <c:v>4.3229141268835036</c:v>
                </c:pt>
                <c:pt idx="19">
                  <c:v>4.3509090063700189</c:v>
                </c:pt>
                <c:pt idx="20">
                  <c:v>4.376416226063002</c:v>
                </c:pt>
                <c:pt idx="21">
                  <c:v>4.3997532649848985</c:v>
                </c:pt>
                <c:pt idx="22">
                  <c:v>4.4211857836536499</c:v>
                </c:pt>
                <c:pt idx="23">
                  <c:v>4.4409377817853919</c:v>
                </c:pt>
                <c:pt idx="24">
                  <c:v>4.4591994567472746</c:v>
                </c:pt>
                <c:pt idx="25">
                  <c:v>4.476133347875086</c:v>
                </c:pt>
                <c:pt idx="26">
                  <c:v>4.4918791875679656</c:v>
                </c:pt>
                <c:pt idx="27">
                  <c:v>4.5065577659538416</c:v>
                </c:pt>
                <c:pt idx="28">
                  <c:v>4.5202740354672697</c:v>
                </c:pt>
                <c:pt idx="29">
                  <c:v>4.5331196242104932</c:v>
                </c:pt>
                <c:pt idx="30">
                  <c:v>4.5451748854092964</c:v>
                </c:pt>
                <c:pt idx="31">
                  <c:v>4.5565105798788315</c:v>
                </c:pt>
                <c:pt idx="32">
                  <c:v>4.5671892659460394</c:v>
                </c:pt>
                <c:pt idx="33">
                  <c:v>4.5772664545019293</c:v>
                </c:pt>
                <c:pt idx="34">
                  <c:v>4.5867915742186431</c:v>
                </c:pt>
                <c:pt idx="35">
                  <c:v>4.595808782360626</c:v>
                </c:pt>
                <c:pt idx="36">
                  <c:v>4.604357649258576</c:v>
                </c:pt>
                <c:pt idx="37">
                  <c:v>4.6124737388310928</c:v>
                </c:pt>
                <c:pt idx="38">
                  <c:v>4.6201891031179798</c:v>
                </c:pt>
                <c:pt idx="39">
                  <c:v>4.6275327053268125</c:v>
                </c:pt>
                <c:pt idx="40">
                  <c:v>4.6345307831651255</c:v>
                </c:pt>
                <c:pt idx="41">
                  <c:v>4.6412071620658741</c:v>
                </c:pt>
                <c:pt idx="42">
                  <c:v>4.6475835261868923</c:v>
                </c:pt>
                <c:pt idx="43">
                  <c:v>4.653679653679653</c:v>
                </c:pt>
                <c:pt idx="44">
                  <c:v>4.6595136216053499</c:v>
                </c:pt>
                <c:pt idx="45">
                  <c:v>4.6651019849706357</c:v>
                </c:pt>
                <c:pt idx="46">
                  <c:v>4.6704599336178276</c:v>
                </c:pt>
                <c:pt idx="47">
                  <c:v>4.6756014301007935</c:v>
                </c:pt>
                <c:pt idx="48">
                  <c:v>4.6805393311818158</c:v>
                </c:pt>
                <c:pt idx="49">
                  <c:v>4.685285495175413</c:v>
                </c:pt>
                <c:pt idx="50">
                  <c:v>4.6898508770259202</c:v>
                </c:pt>
                <c:pt idx="51">
                  <c:v>4.6942456127235683</c:v>
                </c:pt>
                <c:pt idx="52">
                  <c:v>4.6984790944282375</c:v>
                </c:pt>
                <c:pt idx="53">
                  <c:v>4.7025600374727512</c:v>
                </c:pt>
                <c:pt idx="54">
                  <c:v>4.7064965402516501</c:v>
                </c:pt>
                <c:pt idx="55">
                  <c:v>4.7102961378614774</c:v>
                </c:pt>
                <c:pt idx="56">
                  <c:v>4.7139658502401423</c:v>
                </c:pt>
                <c:pt idx="57">
                  <c:v>4.7175122254524675</c:v>
                </c:pt>
                <c:pt idx="58">
                  <c:v>4.7209413786834578</c:v>
                </c:pt>
                <c:pt idx="59">
                  <c:v>4.724259027427772</c:v>
                </c:pt>
                <c:pt idx="60">
                  <c:v>4.7274705233013901</c:v>
                </c:pt>
                <c:pt idx="61">
                  <c:v>4.7305808808477803</c:v>
                </c:pt>
                <c:pt idx="62">
                  <c:v>4.733594803664718</c:v>
                </c:pt>
                <c:pt idx="63">
                  <c:v>4.736516708138061</c:v>
                </c:pt>
                <c:pt idx="64">
                  <c:v>4.7393507450343568</c:v>
                </c:pt>
                <c:pt idx="65">
                  <c:v>4.7421008191743077</c:v>
                </c:pt>
                <c:pt idx="66">
                  <c:v>4.7447706073831863</c:v>
                </c:pt>
                <c:pt idx="67">
                  <c:v>4.7473635748917369</c:v>
                </c:pt>
                <c:pt idx="68">
                  <c:v>4.7498829903413844</c:v>
                </c:pt>
                <c:pt idx="69">
                  <c:v>4.7523319395303956</c:v>
                </c:pt>
                <c:pt idx="70">
                  <c:v>4.754713338022535</c:v>
                </c:pt>
                <c:pt idx="71">
                  <c:v>4.7570299427265423</c:v>
                </c:pt>
                <c:pt idx="72">
                  <c:v>4.7592843625431165</c:v>
                </c:pt>
                <c:pt idx="73">
                  <c:v>4.7614790681658654</c:v>
                </c:pt>
                <c:pt idx="74">
                  <c:v>4.7636164011136231</c:v>
                </c:pt>
                <c:pt idx="75">
                  <c:v>4.7656985820635551</c:v>
                </c:pt>
                <c:pt idx="76">
                  <c:v>4.7677277185473903</c:v>
                </c:pt>
                <c:pt idx="77">
                  <c:v>4.7697058120668618</c:v>
                </c:pt>
                <c:pt idx="78">
                  <c:v>4.7716347646788471</c:v>
                </c:pt>
                <c:pt idx="79">
                  <c:v>4.7735163850957587</c:v>
                </c:pt>
                <c:pt idx="80">
                  <c:v>4.7753523943422973</c:v>
                </c:pt>
                <c:pt idx="81">
                  <c:v>4.7771444310057829</c:v>
                </c:pt>
                <c:pt idx="82">
                  <c:v>4.7788940561136943</c:v>
                </c:pt>
                <c:pt idx="83">
                  <c:v>4.7806027576689623</c:v>
                </c:pt>
                <c:pt idx="84">
                  <c:v>4.782271954870704</c:v>
                </c:pt>
                <c:pt idx="85">
                  <c:v>4.78390300204555</c:v>
                </c:pt>
                <c:pt idx="86">
                  <c:v>4.7854971923124721</c:v>
                </c:pt>
                <c:pt idx="87">
                  <c:v>4.7870557610019322</c:v>
                </c:pt>
                <c:pt idx="88">
                  <c:v>4.7885798888483757</c:v>
                </c:pt>
                <c:pt idx="89">
                  <c:v>4.7900707049733899</c:v>
                </c:pt>
                <c:pt idx="90">
                  <c:v>4.7915292896753749</c:v>
                </c:pt>
                <c:pt idx="91">
                  <c:v>4.7929566770402214</c:v>
                </c:pt>
                <c:pt idx="92">
                  <c:v>4.7943538573862252</c:v>
                </c:pt>
                <c:pt idx="93">
                  <c:v>4.795721779555425</c:v>
                </c:pt>
                <c:pt idx="94">
                  <c:v>4.7970613530624711</c:v>
                </c:pt>
                <c:pt idx="95">
                  <c:v>4.7983734501112734</c:v>
                </c:pt>
                <c:pt idx="96">
                  <c:v>4.7996589074888076</c:v>
                </c:pt>
                <c:pt idx="97">
                  <c:v>4.8009185283447389</c:v>
                </c:pt>
                <c:pt idx="98">
                  <c:v>4.8021530838648054</c:v>
                </c:pt>
                <c:pt idx="99">
                  <c:v>4.8033633148452806</c:v>
                </c:pt>
                <c:pt idx="100">
                  <c:v>4.804549933175295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61-BE4B-97E2-5D224D63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804543"/>
        <c:axId val="975081087"/>
      </c:scatterChart>
      <c:valAx>
        <c:axId val="928804543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75081087"/>
        <c:crosses val="autoZero"/>
        <c:crossBetween val="midCat"/>
      </c:valAx>
      <c:valAx>
        <c:axId val="97508108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 l-1</a:t>
                </a:r>
                <a:r>
                  <a:rPr lang="de-DE" baseline="0">
                    <a:solidFill>
                      <a:schemeClr val="tx1"/>
                    </a:solidFill>
                  </a:rPr>
                  <a:t> mg-1 min-1]</a:t>
                </a:r>
                <a:endParaRPr lang="de-DE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880454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Together!$C$4:$C$14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4.1307801979376585E-2</c:v>
                  </c:pt>
                  <c:pt idx="2">
                    <c:v>2.2915481438230724E-2</c:v>
                  </c:pt>
                  <c:pt idx="3">
                    <c:v>8.0809389202885565E-2</c:v>
                  </c:pt>
                  <c:pt idx="4">
                    <c:v>0.18776274294234241</c:v>
                  </c:pt>
                  <c:pt idx="5">
                    <c:v>0.15756985279713151</c:v>
                  </c:pt>
                  <c:pt idx="6">
                    <c:v>2.1032102420930291E-2</c:v>
                  </c:pt>
                  <c:pt idx="7">
                    <c:v>0.18776274294234241</c:v>
                  </c:pt>
                  <c:pt idx="8">
                    <c:v>8.7919500456266939E-2</c:v>
                  </c:pt>
                  <c:pt idx="9">
                    <c:v>0.10167773507311705</c:v>
                  </c:pt>
                  <c:pt idx="10">
                    <c:v>4.1487234790350637E-2</c:v>
                  </c:pt>
                </c:numCache>
              </c:numRef>
            </c:plus>
            <c:minus>
              <c:numRef>
                <c:f>Together!$C$4:$C$14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4.1307801979376585E-2</c:v>
                  </c:pt>
                  <c:pt idx="2">
                    <c:v>2.2915481438230724E-2</c:v>
                  </c:pt>
                  <c:pt idx="3">
                    <c:v>8.0809389202885565E-2</c:v>
                  </c:pt>
                  <c:pt idx="4">
                    <c:v>0.18776274294234241</c:v>
                  </c:pt>
                  <c:pt idx="5">
                    <c:v>0.15756985279713151</c:v>
                  </c:pt>
                  <c:pt idx="6">
                    <c:v>2.1032102420930291E-2</c:v>
                  </c:pt>
                  <c:pt idx="7">
                    <c:v>0.18776274294234241</c:v>
                  </c:pt>
                  <c:pt idx="8">
                    <c:v>8.7919500456266939E-2</c:v>
                  </c:pt>
                  <c:pt idx="9">
                    <c:v>0.10167773507311705</c:v>
                  </c:pt>
                  <c:pt idx="10">
                    <c:v>4.1487234790350637E-2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Together!$A$4:$A$14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Together!$B$4:$B$14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0.26748336697316294</c:v>
                </c:pt>
                <c:pt idx="2">
                  <c:v>0.46332635618349904</c:v>
                </c:pt>
                <c:pt idx="3">
                  <c:v>0.69644959632204539</c:v>
                </c:pt>
                <c:pt idx="4">
                  <c:v>1.8844534150656598</c:v>
                </c:pt>
                <c:pt idx="5">
                  <c:v>2.0662798086267475</c:v>
                </c:pt>
                <c:pt idx="6">
                  <c:v>2.2189049612519001</c:v>
                </c:pt>
                <c:pt idx="7">
                  <c:v>1.8844534150656598</c:v>
                </c:pt>
                <c:pt idx="8">
                  <c:v>1.4644422329371309</c:v>
                </c:pt>
                <c:pt idx="9">
                  <c:v>1.2899161496100271</c:v>
                </c:pt>
                <c:pt idx="10">
                  <c:v>1.1006921083451695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EA-C943-81E0-171088455FA1}"/>
            </c:ext>
          </c:extLst>
        </c:ser>
        <c:ser>
          <c:idx val="1"/>
          <c:order val="1"/>
          <c:spPr>
            <a:ln w="12700" cap="rnd">
              <a:solidFill>
                <a:schemeClr val="tx2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Together!$D$4:$D$104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Together!$E$4:$E$104</c:f>
              <c:numCache>
                <c:formatCode>0.000</c:formatCode>
                <c:ptCount val="101"/>
                <c:pt idx="0" formatCode="General">
                  <c:v>0</c:v>
                </c:pt>
                <c:pt idx="1">
                  <c:v>0.93289473684210533</c:v>
                </c:pt>
                <c:pt idx="2">
                  <c:v>1.4039603960396039</c:v>
                </c:pt>
                <c:pt idx="3">
                  <c:v>1.6880952380952383</c:v>
                </c:pt>
                <c:pt idx="4">
                  <c:v>1.8781456953642386</c:v>
                </c:pt>
                <c:pt idx="5">
                  <c:v>2.0142045454545454</c:v>
                </c:pt>
                <c:pt idx="6">
                  <c:v>2.116417910447761</c:v>
                </c:pt>
                <c:pt idx="7">
                  <c:v>2.1960176991150444</c:v>
                </c:pt>
                <c:pt idx="8">
                  <c:v>2.2597609561752985</c:v>
                </c:pt>
                <c:pt idx="9">
                  <c:v>2.3119565217391305</c:v>
                </c:pt>
                <c:pt idx="10">
                  <c:v>2.3554817275747504</c:v>
                </c:pt>
                <c:pt idx="11">
                  <c:v>2.3923312883435579</c:v>
                </c:pt>
                <c:pt idx="12">
                  <c:v>2.4239316239316238</c:v>
                </c:pt>
                <c:pt idx="13">
                  <c:v>2.4513297872340423</c:v>
                </c:pt>
                <c:pt idx="14">
                  <c:v>2.4753117206982544</c:v>
                </c:pt>
                <c:pt idx="15">
                  <c:v>2.4964788732394365</c:v>
                </c:pt>
                <c:pt idx="16">
                  <c:v>2.5152993348115298</c:v>
                </c:pt>
                <c:pt idx="17">
                  <c:v>2.532142857142857</c:v>
                </c:pt>
                <c:pt idx="18">
                  <c:v>2.5473053892215569</c:v>
                </c:pt>
                <c:pt idx="19">
                  <c:v>2.561026615969582</c:v>
                </c:pt>
                <c:pt idx="20">
                  <c:v>2.5735027223230484</c:v>
                </c:pt>
                <c:pt idx="21">
                  <c:v>2.5848958333333329</c:v>
                </c:pt>
                <c:pt idx="22">
                  <c:v>2.5953410981697167</c:v>
                </c:pt>
                <c:pt idx="23">
                  <c:v>2.604952076677316</c:v>
                </c:pt>
                <c:pt idx="24">
                  <c:v>2.6138248847926264</c:v>
                </c:pt>
                <c:pt idx="25">
                  <c:v>2.6220414201183431</c:v>
                </c:pt>
                <c:pt idx="26">
                  <c:v>2.6296718972895863</c:v>
                </c:pt>
                <c:pt idx="27">
                  <c:v>2.6367768595041317</c:v>
                </c:pt>
                <c:pt idx="28">
                  <c:v>2.6434087882822901</c:v>
                </c:pt>
                <c:pt idx="29">
                  <c:v>2.6496134020618554</c:v>
                </c:pt>
                <c:pt idx="30">
                  <c:v>2.6554307116104865</c:v>
                </c:pt>
                <c:pt idx="31">
                  <c:v>2.6608958837772398</c:v>
                </c:pt>
                <c:pt idx="32">
                  <c:v>2.6660399529964747</c:v>
                </c:pt>
                <c:pt idx="33">
                  <c:v>2.6708904109589038</c:v>
                </c:pt>
                <c:pt idx="34">
                  <c:v>2.6754716981132072</c:v>
                </c:pt>
                <c:pt idx="35">
                  <c:v>2.6798056155507557</c:v>
                </c:pt>
                <c:pt idx="36">
                  <c:v>2.6839116719242901</c:v>
                </c:pt>
                <c:pt idx="37">
                  <c:v>2.6878073770491802</c:v>
                </c:pt>
                <c:pt idx="38">
                  <c:v>2.6915084915084915</c:v>
                </c:pt>
                <c:pt idx="39">
                  <c:v>2.695029239766082</c:v>
                </c:pt>
                <c:pt idx="40">
                  <c:v>2.6983824928639391</c:v>
                </c:pt>
                <c:pt idx="41">
                  <c:v>2.7015799256505577</c:v>
                </c:pt>
                <c:pt idx="42">
                  <c:v>2.7046321525885562</c:v>
                </c:pt>
                <c:pt idx="43">
                  <c:v>2.7075488454706926</c:v>
                </c:pt>
                <c:pt idx="44">
                  <c:v>2.7103388357949609</c:v>
                </c:pt>
                <c:pt idx="45">
                  <c:v>2.7130102040816326</c:v>
                </c:pt>
                <c:pt idx="46">
                  <c:v>2.715570358034971</c:v>
                </c:pt>
                <c:pt idx="47">
                  <c:v>2.7180261011419247</c:v>
                </c:pt>
                <c:pt idx="48">
                  <c:v>2.7203836930455636</c:v>
                </c:pt>
                <c:pt idx="49">
                  <c:v>2.7226489028213163</c:v>
                </c:pt>
                <c:pt idx="50">
                  <c:v>2.724827056110684</c:v>
                </c:pt>
                <c:pt idx="51">
                  <c:v>2.7269230769230766</c:v>
                </c:pt>
                <c:pt idx="52">
                  <c:v>2.728941524796447</c:v>
                </c:pt>
                <c:pt idx="53">
                  <c:v>2.7308866279069766</c:v>
                </c:pt>
                <c:pt idx="54">
                  <c:v>2.7327623126338327</c:v>
                </c:pt>
                <c:pt idx="55">
                  <c:v>2.7345722300140252</c:v>
                </c:pt>
                <c:pt idx="56">
                  <c:v>2.7363197794624394</c:v>
                </c:pt>
                <c:pt idx="57">
                  <c:v>2.7380081300813011</c:v>
                </c:pt>
                <c:pt idx="58">
                  <c:v>2.7396402398401061</c:v>
                </c:pt>
                <c:pt idx="59">
                  <c:v>2.7412188728702489</c:v>
                </c:pt>
                <c:pt idx="60">
                  <c:v>2.7427466150870403</c:v>
                </c:pt>
                <c:pt idx="61">
                  <c:v>2.7442258883248729</c:v>
                </c:pt>
                <c:pt idx="62">
                  <c:v>2.7456589631480326</c:v>
                </c:pt>
                <c:pt idx="63">
                  <c:v>2.7470479704797044</c:v>
                </c:pt>
                <c:pt idx="64">
                  <c:v>2.7483949121744398</c:v>
                </c:pt>
                <c:pt idx="65">
                  <c:v>2.7497016706443915</c:v>
                </c:pt>
                <c:pt idx="66">
                  <c:v>2.7509700176366843</c:v>
                </c:pt>
                <c:pt idx="67">
                  <c:v>2.7522016222479717</c:v>
                </c:pt>
                <c:pt idx="68">
                  <c:v>2.7533980582524271</c:v>
                </c:pt>
                <c:pt idx="69">
                  <c:v>2.7545608108108106</c:v>
                </c:pt>
                <c:pt idx="70">
                  <c:v>2.7556912826207665</c:v>
                </c:pt>
                <c:pt idx="71">
                  <c:v>2.7567907995618834</c:v>
                </c:pt>
                <c:pt idx="72">
                  <c:v>2.7578606158833061</c:v>
                </c:pt>
                <c:pt idx="73">
                  <c:v>2.7589019189765458</c:v>
                </c:pt>
                <c:pt idx="74">
                  <c:v>2.7599158337716991</c:v>
                </c:pt>
                <c:pt idx="75">
                  <c:v>2.7609034267912769</c:v>
                </c:pt>
                <c:pt idx="76">
                  <c:v>2.7618657098923629</c:v>
                </c:pt>
                <c:pt idx="77">
                  <c:v>2.7628036437246961</c:v>
                </c:pt>
                <c:pt idx="78">
                  <c:v>2.763718140929535</c:v>
                </c:pt>
                <c:pt idx="79">
                  <c:v>2.7646100691016775</c:v>
                </c:pt>
                <c:pt idx="80">
                  <c:v>2.7654802535348604</c:v>
                </c:pt>
                <c:pt idx="81">
                  <c:v>2.7663294797687858</c:v>
                </c:pt>
                <c:pt idx="82">
                  <c:v>2.7671584959543072</c:v>
                </c:pt>
                <c:pt idx="83">
                  <c:v>2.7679680150517396</c:v>
                </c:pt>
                <c:pt idx="84">
                  <c:v>2.7687587168758712</c:v>
                </c:pt>
                <c:pt idx="85">
                  <c:v>2.7695312499999996</c:v>
                </c:pt>
                <c:pt idx="86">
                  <c:v>2.7702862335302134</c:v>
                </c:pt>
                <c:pt idx="87">
                  <c:v>2.7710242587601073</c:v>
                </c:pt>
                <c:pt idx="88">
                  <c:v>2.7717458907152372</c:v>
                </c:pt>
                <c:pt idx="89">
                  <c:v>2.7724516695957817</c:v>
                </c:pt>
                <c:pt idx="90">
                  <c:v>2.7731421121251625</c:v>
                </c:pt>
                <c:pt idx="91">
                  <c:v>2.7738177128116934</c:v>
                </c:pt>
                <c:pt idx="92">
                  <c:v>2.7744789451297316</c:v>
                </c:pt>
                <c:pt idx="93">
                  <c:v>2.7751262626262623</c:v>
                </c:pt>
                <c:pt idx="94">
                  <c:v>2.7757600999583505</c:v>
                </c:pt>
                <c:pt idx="95">
                  <c:v>2.7763808738664464</c:v>
                </c:pt>
                <c:pt idx="96">
                  <c:v>2.7769889840881268</c:v>
                </c:pt>
                <c:pt idx="97">
                  <c:v>2.7775848142164778</c:v>
                </c:pt>
                <c:pt idx="98">
                  <c:v>2.7781687325069968</c:v>
                </c:pt>
                <c:pt idx="99">
                  <c:v>2.778741092636579</c:v>
                </c:pt>
                <c:pt idx="100">
                  <c:v>2.7793022344178748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EA-C943-81E0-171088455FA1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Together!$H$4:$H$14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2.833272880129422E-2</c:v>
                  </c:pt>
                  <c:pt idx="2">
                    <c:v>2.1474331304256331E-2</c:v>
                  </c:pt>
                  <c:pt idx="3">
                    <c:v>5.3168716251500117E-2</c:v>
                  </c:pt>
                  <c:pt idx="4">
                    <c:v>0.20320035534857089</c:v>
                  </c:pt>
                  <c:pt idx="5">
                    <c:v>0.19360422740524696</c:v>
                  </c:pt>
                  <c:pt idx="6">
                    <c:v>5.606638259699448E-2</c:v>
                  </c:pt>
                  <c:pt idx="7">
                    <c:v>0.20095885818575362</c:v>
                  </c:pt>
                  <c:pt idx="8">
                    <c:v>0.12282862544258104</c:v>
                  </c:pt>
                  <c:pt idx="9">
                    <c:v>0.2667533359497663</c:v>
                  </c:pt>
                  <c:pt idx="10">
                    <c:v>5.6066382596994924E-2</c:v>
                  </c:pt>
                </c:numCache>
              </c:numRef>
            </c:plus>
            <c:minus>
              <c:numRef>
                <c:f>Together!$H$4:$H$14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2.833272880129422E-2</c:v>
                  </c:pt>
                  <c:pt idx="2">
                    <c:v>2.1474331304256331E-2</c:v>
                  </c:pt>
                  <c:pt idx="3">
                    <c:v>5.3168716251500117E-2</c:v>
                  </c:pt>
                  <c:pt idx="4">
                    <c:v>0.20320035534857089</c:v>
                  </c:pt>
                  <c:pt idx="5">
                    <c:v>0.19360422740524696</c:v>
                  </c:pt>
                  <c:pt idx="6">
                    <c:v>5.606638259699448E-2</c:v>
                  </c:pt>
                  <c:pt idx="7">
                    <c:v>0.20095885818575362</c:v>
                  </c:pt>
                  <c:pt idx="8">
                    <c:v>0.12282862544258104</c:v>
                  </c:pt>
                  <c:pt idx="9">
                    <c:v>0.2667533359497663</c:v>
                  </c:pt>
                  <c:pt idx="10">
                    <c:v>5.6066382596994924E-2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Together!$F$4:$F$14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Together!$G$4:$G$14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0.39071260372280786</c:v>
                </c:pt>
                <c:pt idx="2">
                  <c:v>0.87486917844060663</c:v>
                </c:pt>
                <c:pt idx="3">
                  <c:v>1.2708380055318831</c:v>
                </c:pt>
                <c:pt idx="4">
                  <c:v>2.407350302758466</c:v>
                </c:pt>
                <c:pt idx="5">
                  <c:v>3.5637194438214843</c:v>
                </c:pt>
                <c:pt idx="6">
                  <c:v>3.7774725274725274</c:v>
                </c:pt>
                <c:pt idx="7">
                  <c:v>3.144389623981461</c:v>
                </c:pt>
                <c:pt idx="8">
                  <c:v>2.701698811392689</c:v>
                </c:pt>
                <c:pt idx="9">
                  <c:v>2.2772587743888764</c:v>
                </c:pt>
                <c:pt idx="10">
                  <c:v>2.3933337071092171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EA-C943-81E0-171088455FA1}"/>
            </c:ext>
          </c:extLst>
        </c:ser>
        <c:ser>
          <c:idx val="3"/>
          <c:order val="3"/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Together!$I$4:$I$104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Together!$J$4:$J$104</c:f>
              <c:numCache>
                <c:formatCode>0.00</c:formatCode>
                <c:ptCount val="101"/>
                <c:pt idx="0" formatCode="General">
                  <c:v>0</c:v>
                </c:pt>
                <c:pt idx="1">
                  <c:v>1.4043341887653265</c:v>
                </c:pt>
                <c:pt idx="2">
                  <c:v>2.1854892389616154</c:v>
                </c:pt>
                <c:pt idx="3">
                  <c:v>2.6829489740330494</c:v>
                </c:pt>
                <c:pt idx="4">
                  <c:v>3.0275088366374669</c:v>
                </c:pt>
                <c:pt idx="5">
                  <c:v>3.280271746370055</c:v>
                </c:pt>
                <c:pt idx="6">
                  <c:v>3.4736099682614312</c:v>
                </c:pt>
                <c:pt idx="7">
                  <c:v>3.6262753760387088</c:v>
                </c:pt>
                <c:pt idx="8">
                  <c:v>3.7498810316931568</c:v>
                </c:pt>
                <c:pt idx="9">
                  <c:v>3.8520031285304595</c:v>
                </c:pt>
                <c:pt idx="10">
                  <c:v>3.9377948348924594</c:v>
                </c:pt>
                <c:pt idx="11">
                  <c:v>4.0108832457244397</c:v>
                </c:pt>
                <c:pt idx="12">
                  <c:v>4.0738953608602744</c:v>
                </c:pt>
                <c:pt idx="13">
                  <c:v>4.1287805507190303</c:v>
                </c:pt>
                <c:pt idx="14">
                  <c:v>4.17701581147392</c:v>
                </c:pt>
                <c:pt idx="15">
                  <c:v>4.2197406751585085</c:v>
                </c:pt>
                <c:pt idx="16">
                  <c:v>4.2578483816934138</c:v>
                </c:pt>
                <c:pt idx="17">
                  <c:v>4.2920490080483935</c:v>
                </c:pt>
                <c:pt idx="18">
                  <c:v>4.3229141268835036</c:v>
                </c:pt>
                <c:pt idx="19">
                  <c:v>4.3509090063700189</c:v>
                </c:pt>
                <c:pt idx="20">
                  <c:v>4.376416226063002</c:v>
                </c:pt>
                <c:pt idx="21">
                  <c:v>4.3997532649848985</c:v>
                </c:pt>
                <c:pt idx="22">
                  <c:v>4.4211857836536499</c:v>
                </c:pt>
                <c:pt idx="23">
                  <c:v>4.4409377817853919</c:v>
                </c:pt>
                <c:pt idx="24">
                  <c:v>4.4591994567472746</c:v>
                </c:pt>
                <c:pt idx="25">
                  <c:v>4.476133347875086</c:v>
                </c:pt>
                <c:pt idx="26">
                  <c:v>4.4918791875679656</c:v>
                </c:pt>
                <c:pt idx="27">
                  <c:v>4.5065577659538416</c:v>
                </c:pt>
                <c:pt idx="28">
                  <c:v>4.5202740354672697</c:v>
                </c:pt>
                <c:pt idx="29">
                  <c:v>4.5331196242104932</c:v>
                </c:pt>
                <c:pt idx="30">
                  <c:v>4.5451748854092964</c:v>
                </c:pt>
                <c:pt idx="31">
                  <c:v>4.5565105798788315</c:v>
                </c:pt>
                <c:pt idx="32">
                  <c:v>4.5671892659460394</c:v>
                </c:pt>
                <c:pt idx="33">
                  <c:v>4.5772664545019293</c:v>
                </c:pt>
                <c:pt idx="34">
                  <c:v>4.5867915742186431</c:v>
                </c:pt>
                <c:pt idx="35">
                  <c:v>4.595808782360626</c:v>
                </c:pt>
                <c:pt idx="36">
                  <c:v>4.604357649258576</c:v>
                </c:pt>
                <c:pt idx="37">
                  <c:v>4.6124737388310928</c:v>
                </c:pt>
                <c:pt idx="38">
                  <c:v>4.6201891031179798</c:v>
                </c:pt>
                <c:pt idx="39">
                  <c:v>4.6275327053268125</c:v>
                </c:pt>
                <c:pt idx="40">
                  <c:v>4.6345307831651255</c:v>
                </c:pt>
                <c:pt idx="41">
                  <c:v>4.6412071620658741</c:v>
                </c:pt>
                <c:pt idx="42">
                  <c:v>4.6475835261868923</c:v>
                </c:pt>
                <c:pt idx="43">
                  <c:v>4.653679653679653</c:v>
                </c:pt>
                <c:pt idx="44">
                  <c:v>4.6595136216053499</c:v>
                </c:pt>
                <c:pt idx="45">
                  <c:v>4.6651019849706357</c:v>
                </c:pt>
                <c:pt idx="46">
                  <c:v>4.6704599336178276</c:v>
                </c:pt>
                <c:pt idx="47">
                  <c:v>4.6756014301007935</c:v>
                </c:pt>
                <c:pt idx="48">
                  <c:v>4.6805393311818158</c:v>
                </c:pt>
                <c:pt idx="49">
                  <c:v>4.685285495175413</c:v>
                </c:pt>
                <c:pt idx="50">
                  <c:v>4.6898508770259202</c:v>
                </c:pt>
                <c:pt idx="51">
                  <c:v>4.6942456127235683</c:v>
                </c:pt>
                <c:pt idx="52">
                  <c:v>4.6984790944282375</c:v>
                </c:pt>
                <c:pt idx="53">
                  <c:v>4.7025600374727512</c:v>
                </c:pt>
                <c:pt idx="54">
                  <c:v>4.7064965402516501</c:v>
                </c:pt>
                <c:pt idx="55">
                  <c:v>4.7102961378614774</c:v>
                </c:pt>
                <c:pt idx="56">
                  <c:v>4.7139658502401423</c:v>
                </c:pt>
                <c:pt idx="57">
                  <c:v>4.7175122254524675</c:v>
                </c:pt>
                <c:pt idx="58">
                  <c:v>4.7209413786834578</c:v>
                </c:pt>
                <c:pt idx="59">
                  <c:v>4.724259027427772</c:v>
                </c:pt>
                <c:pt idx="60">
                  <c:v>4.7274705233013901</c:v>
                </c:pt>
                <c:pt idx="61">
                  <c:v>4.7305808808477803</c:v>
                </c:pt>
                <c:pt idx="62">
                  <c:v>4.733594803664718</c:v>
                </c:pt>
                <c:pt idx="63">
                  <c:v>4.736516708138061</c:v>
                </c:pt>
                <c:pt idx="64">
                  <c:v>4.7393507450343568</c:v>
                </c:pt>
                <c:pt idx="65">
                  <c:v>4.7421008191743077</c:v>
                </c:pt>
                <c:pt idx="66">
                  <c:v>4.7447706073831863</c:v>
                </c:pt>
                <c:pt idx="67">
                  <c:v>4.7473635748917369</c:v>
                </c:pt>
                <c:pt idx="68">
                  <c:v>4.7498829903413844</c:v>
                </c:pt>
                <c:pt idx="69">
                  <c:v>4.7523319395303956</c:v>
                </c:pt>
                <c:pt idx="70">
                  <c:v>4.754713338022535</c:v>
                </c:pt>
                <c:pt idx="71">
                  <c:v>4.7570299427265423</c:v>
                </c:pt>
                <c:pt idx="72">
                  <c:v>4.7592843625431165</c:v>
                </c:pt>
                <c:pt idx="73">
                  <c:v>4.7614790681658654</c:v>
                </c:pt>
                <c:pt idx="74">
                  <c:v>4.7636164011136231</c:v>
                </c:pt>
                <c:pt idx="75">
                  <c:v>4.7656985820635551</c:v>
                </c:pt>
                <c:pt idx="76">
                  <c:v>4.7677277185473903</c:v>
                </c:pt>
                <c:pt idx="77">
                  <c:v>4.7697058120668618</c:v>
                </c:pt>
                <c:pt idx="78">
                  <c:v>4.7716347646788471</c:v>
                </c:pt>
                <c:pt idx="79">
                  <c:v>4.7735163850957587</c:v>
                </c:pt>
                <c:pt idx="80">
                  <c:v>4.7753523943422973</c:v>
                </c:pt>
                <c:pt idx="81">
                  <c:v>4.7771444310057829</c:v>
                </c:pt>
                <c:pt idx="82">
                  <c:v>4.7788940561136943</c:v>
                </c:pt>
                <c:pt idx="83">
                  <c:v>4.7806027576689623</c:v>
                </c:pt>
                <c:pt idx="84">
                  <c:v>4.782271954870704</c:v>
                </c:pt>
                <c:pt idx="85">
                  <c:v>4.78390300204555</c:v>
                </c:pt>
                <c:pt idx="86">
                  <c:v>4.7854971923124721</c:v>
                </c:pt>
                <c:pt idx="87">
                  <c:v>4.7870557610019322</c:v>
                </c:pt>
                <c:pt idx="88">
                  <c:v>4.7885798888483757</c:v>
                </c:pt>
                <c:pt idx="89">
                  <c:v>4.7900707049733899</c:v>
                </c:pt>
                <c:pt idx="90">
                  <c:v>4.7915292896753749</c:v>
                </c:pt>
                <c:pt idx="91">
                  <c:v>4.7929566770402214</c:v>
                </c:pt>
                <c:pt idx="92">
                  <c:v>4.7943538573862252</c:v>
                </c:pt>
                <c:pt idx="93">
                  <c:v>4.795721779555425</c:v>
                </c:pt>
                <c:pt idx="94">
                  <c:v>4.7970613530624711</c:v>
                </c:pt>
                <c:pt idx="95">
                  <c:v>4.7983734501112734</c:v>
                </c:pt>
                <c:pt idx="96">
                  <c:v>4.7996589074888076</c:v>
                </c:pt>
                <c:pt idx="97">
                  <c:v>4.8009185283447389</c:v>
                </c:pt>
                <c:pt idx="98">
                  <c:v>4.8021530838648054</c:v>
                </c:pt>
                <c:pt idx="99">
                  <c:v>4.8033633148452806</c:v>
                </c:pt>
                <c:pt idx="100">
                  <c:v>4.804549933175295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EA-C943-81E0-171088455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561695"/>
        <c:axId val="967074351"/>
      </c:scatterChart>
      <c:valAx>
        <c:axId val="955561695"/>
        <c:scaling>
          <c:orientation val="minMax"/>
          <c:max val="10.19999999999999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 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7074351"/>
        <c:crosses val="autoZero"/>
        <c:crossBetween val="midCat"/>
        <c:majorUnit val="2"/>
      </c:valAx>
      <c:valAx>
        <c:axId val="967074351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 l-1 mg-1 min-1]</a:t>
                </a:r>
              </a:p>
            </c:rich>
          </c:tx>
          <c:layout>
            <c:manualLayout>
              <c:xMode val="edge"/>
              <c:yMode val="edge"/>
              <c:x val="1.603285490861453E-2"/>
              <c:y val="0.15322946731302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5561695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Together!$C$4:$C$14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4.1307801979376585E-2</c:v>
                  </c:pt>
                  <c:pt idx="2">
                    <c:v>2.2915481438230724E-2</c:v>
                  </c:pt>
                  <c:pt idx="3">
                    <c:v>8.0809389202885565E-2</c:v>
                  </c:pt>
                  <c:pt idx="4">
                    <c:v>0.18776274294234241</c:v>
                  </c:pt>
                  <c:pt idx="5">
                    <c:v>0.15756985279713151</c:v>
                  </c:pt>
                  <c:pt idx="6">
                    <c:v>2.1032102420930291E-2</c:v>
                  </c:pt>
                  <c:pt idx="7">
                    <c:v>0.18776274294234241</c:v>
                  </c:pt>
                  <c:pt idx="8">
                    <c:v>8.7919500456266939E-2</c:v>
                  </c:pt>
                  <c:pt idx="9">
                    <c:v>0.10167773507311705</c:v>
                  </c:pt>
                  <c:pt idx="10">
                    <c:v>4.1487234790350637E-2</c:v>
                  </c:pt>
                </c:numCache>
              </c:numRef>
            </c:plus>
            <c:minus>
              <c:numRef>
                <c:f>Together!$C$4:$C$14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4.1307801979376585E-2</c:v>
                  </c:pt>
                  <c:pt idx="2">
                    <c:v>2.2915481438230724E-2</c:v>
                  </c:pt>
                  <c:pt idx="3">
                    <c:v>8.0809389202885565E-2</c:v>
                  </c:pt>
                  <c:pt idx="4">
                    <c:v>0.18776274294234241</c:v>
                  </c:pt>
                  <c:pt idx="5">
                    <c:v>0.15756985279713151</c:v>
                  </c:pt>
                  <c:pt idx="6">
                    <c:v>2.1032102420930291E-2</c:v>
                  </c:pt>
                  <c:pt idx="7">
                    <c:v>0.18776274294234241</c:v>
                  </c:pt>
                  <c:pt idx="8">
                    <c:v>8.7919500456266939E-2</c:v>
                  </c:pt>
                  <c:pt idx="9">
                    <c:v>0.10167773507311705</c:v>
                  </c:pt>
                  <c:pt idx="10">
                    <c:v>4.1487234790350637E-2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Together!$A$4:$A$14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Together!$B$4:$B$14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0.26748336697316294</c:v>
                </c:pt>
                <c:pt idx="2">
                  <c:v>0.46332635618349904</c:v>
                </c:pt>
                <c:pt idx="3">
                  <c:v>0.69644959632204539</c:v>
                </c:pt>
                <c:pt idx="4">
                  <c:v>1.8844534150656598</c:v>
                </c:pt>
                <c:pt idx="5">
                  <c:v>2.0662798086267475</c:v>
                </c:pt>
                <c:pt idx="6">
                  <c:v>2.2189049612519001</c:v>
                </c:pt>
                <c:pt idx="7">
                  <c:v>1.8844534150656598</c:v>
                </c:pt>
                <c:pt idx="8">
                  <c:v>1.4644422329371309</c:v>
                </c:pt>
                <c:pt idx="9">
                  <c:v>1.2899161496100271</c:v>
                </c:pt>
                <c:pt idx="10">
                  <c:v>1.1006921083451695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92-C54A-9B6B-4F16EBA5C0A8}"/>
            </c:ext>
          </c:extLst>
        </c:ser>
        <c:ser>
          <c:idx val="1"/>
          <c:order val="1"/>
          <c:spPr>
            <a:ln w="12700" cap="rnd">
              <a:solidFill>
                <a:schemeClr val="tx2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Together!$D$4:$D$14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xVal>
          <c:yVal>
            <c:numRef>
              <c:f>Together!$E$4:$E$14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0.93289473684210533</c:v>
                </c:pt>
                <c:pt idx="2">
                  <c:v>1.4039603960396039</c:v>
                </c:pt>
                <c:pt idx="3">
                  <c:v>1.6880952380952383</c:v>
                </c:pt>
                <c:pt idx="4">
                  <c:v>1.8781456953642386</c:v>
                </c:pt>
                <c:pt idx="5">
                  <c:v>2.0142045454545454</c:v>
                </c:pt>
                <c:pt idx="6">
                  <c:v>2.116417910447761</c:v>
                </c:pt>
                <c:pt idx="7">
                  <c:v>2.1960176991150444</c:v>
                </c:pt>
                <c:pt idx="8">
                  <c:v>2.2597609561752985</c:v>
                </c:pt>
                <c:pt idx="9">
                  <c:v>2.3119565217391305</c:v>
                </c:pt>
                <c:pt idx="10">
                  <c:v>2.3554817275747504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92-C54A-9B6B-4F16EBA5C0A8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Together!$H$4:$H$14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2.833272880129422E-2</c:v>
                  </c:pt>
                  <c:pt idx="2">
                    <c:v>2.1474331304256331E-2</c:v>
                  </c:pt>
                  <c:pt idx="3">
                    <c:v>5.3168716251500117E-2</c:v>
                  </c:pt>
                  <c:pt idx="4">
                    <c:v>0.20320035534857089</c:v>
                  </c:pt>
                  <c:pt idx="5">
                    <c:v>0.19360422740524696</c:v>
                  </c:pt>
                  <c:pt idx="6">
                    <c:v>5.606638259699448E-2</c:v>
                  </c:pt>
                  <c:pt idx="7">
                    <c:v>0.20095885818575362</c:v>
                  </c:pt>
                  <c:pt idx="8">
                    <c:v>0.12282862544258104</c:v>
                  </c:pt>
                  <c:pt idx="9">
                    <c:v>0.2667533359497663</c:v>
                  </c:pt>
                  <c:pt idx="10">
                    <c:v>5.6066382596994924E-2</c:v>
                  </c:pt>
                </c:numCache>
              </c:numRef>
            </c:plus>
            <c:minus>
              <c:numRef>
                <c:f>Together!$H$4:$H$14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2.833272880129422E-2</c:v>
                  </c:pt>
                  <c:pt idx="2">
                    <c:v>2.1474331304256331E-2</c:v>
                  </c:pt>
                  <c:pt idx="3">
                    <c:v>5.3168716251500117E-2</c:v>
                  </c:pt>
                  <c:pt idx="4">
                    <c:v>0.20320035534857089</c:v>
                  </c:pt>
                  <c:pt idx="5">
                    <c:v>0.19360422740524696</c:v>
                  </c:pt>
                  <c:pt idx="6">
                    <c:v>5.606638259699448E-2</c:v>
                  </c:pt>
                  <c:pt idx="7">
                    <c:v>0.20095885818575362</c:v>
                  </c:pt>
                  <c:pt idx="8">
                    <c:v>0.12282862544258104</c:v>
                  </c:pt>
                  <c:pt idx="9">
                    <c:v>0.2667533359497663</c:v>
                  </c:pt>
                  <c:pt idx="10">
                    <c:v>5.6066382596994924E-2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Together!$F$4:$F$14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Together!$G$4:$G$14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0.39071260372280786</c:v>
                </c:pt>
                <c:pt idx="2">
                  <c:v>0.87486917844060663</c:v>
                </c:pt>
                <c:pt idx="3">
                  <c:v>1.2708380055318831</c:v>
                </c:pt>
                <c:pt idx="4">
                  <c:v>2.407350302758466</c:v>
                </c:pt>
                <c:pt idx="5">
                  <c:v>3.5637194438214843</c:v>
                </c:pt>
                <c:pt idx="6">
                  <c:v>3.7774725274725274</c:v>
                </c:pt>
                <c:pt idx="7">
                  <c:v>3.144389623981461</c:v>
                </c:pt>
                <c:pt idx="8">
                  <c:v>2.701698811392689</c:v>
                </c:pt>
                <c:pt idx="9">
                  <c:v>2.2772587743888764</c:v>
                </c:pt>
                <c:pt idx="10">
                  <c:v>2.3933337071092171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92-C54A-9B6B-4F16EBA5C0A8}"/>
            </c:ext>
          </c:extLst>
        </c:ser>
        <c:ser>
          <c:idx val="3"/>
          <c:order val="3"/>
          <c:spPr>
            <a:ln w="127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Together!$I$4:$I$14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xVal>
          <c:yVal>
            <c:numRef>
              <c:f>Together!$J$4:$J$14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1.4043341887653265</c:v>
                </c:pt>
                <c:pt idx="2">
                  <c:v>2.1854892389616154</c:v>
                </c:pt>
                <c:pt idx="3">
                  <c:v>2.6829489740330494</c:v>
                </c:pt>
                <c:pt idx="4">
                  <c:v>3.0275088366374669</c:v>
                </c:pt>
                <c:pt idx="5">
                  <c:v>3.280271746370055</c:v>
                </c:pt>
                <c:pt idx="6">
                  <c:v>3.4736099682614312</c:v>
                </c:pt>
                <c:pt idx="7">
                  <c:v>3.6262753760387088</c:v>
                </c:pt>
                <c:pt idx="8">
                  <c:v>3.7498810316931568</c:v>
                </c:pt>
                <c:pt idx="9">
                  <c:v>3.8520031285304595</c:v>
                </c:pt>
                <c:pt idx="10">
                  <c:v>3.9377948348924594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92-C54A-9B6B-4F16EBA5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561695"/>
        <c:axId val="967074351"/>
      </c:scatterChart>
      <c:valAx>
        <c:axId val="955561695"/>
        <c:scaling>
          <c:orientation val="minMax"/>
          <c:max val="1.0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 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7074351"/>
        <c:crosses val="autoZero"/>
        <c:crossBetween val="midCat"/>
        <c:majorUnit val="0.2"/>
      </c:valAx>
      <c:valAx>
        <c:axId val="967074351"/>
        <c:scaling>
          <c:orientation val="minMax"/>
          <c:max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 l-1 mg-1 min-1]</a:t>
                </a:r>
              </a:p>
            </c:rich>
          </c:tx>
          <c:layout>
            <c:manualLayout>
              <c:xMode val="edge"/>
              <c:yMode val="edge"/>
              <c:x val="1.603285490861453E-2"/>
              <c:y val="0.15322946731302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5561695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17</xdr:row>
      <xdr:rowOff>19050</xdr:rowOff>
    </xdr:from>
    <xdr:to>
      <xdr:col>13</xdr:col>
      <xdr:colOff>412750</xdr:colOff>
      <xdr:row>33</xdr:row>
      <xdr:rowOff>25400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6195D43-E7CD-5142-BD22-70748FC50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34</xdr:row>
      <xdr:rowOff>25400</xdr:rowOff>
    </xdr:from>
    <xdr:to>
      <xdr:col>13</xdr:col>
      <xdr:colOff>450850</xdr:colOff>
      <xdr:row>50</xdr:row>
      <xdr:rowOff>31750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17C0FC5-A407-D44E-A894-FFA601077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22</xdr:row>
      <xdr:rowOff>82550</xdr:rowOff>
    </xdr:from>
    <xdr:to>
      <xdr:col>14</xdr:col>
      <xdr:colOff>571500</xdr:colOff>
      <xdr:row>38</xdr:row>
      <xdr:rowOff>88900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5294820-F425-E24A-ADBD-6EF1B9AB20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495300</xdr:colOff>
      <xdr:row>21</xdr:row>
      <xdr:rowOff>190500</xdr:rowOff>
    </xdr:from>
    <xdr:to>
      <xdr:col>9</xdr:col>
      <xdr:colOff>114300</xdr:colOff>
      <xdr:row>37</xdr:row>
      <xdr:rowOff>196850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8C56011-C902-854B-83B6-92700943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749300</xdr:colOff>
      <xdr:row>3</xdr:row>
      <xdr:rowOff>139700</xdr:rowOff>
    </xdr:from>
    <xdr:to>
      <xdr:col>18</xdr:col>
      <xdr:colOff>515664</xdr:colOff>
      <xdr:row>21</xdr:row>
      <xdr:rowOff>50800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97083B1-F258-624C-A1CF-9C56570BD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749300</xdr:colOff>
      <xdr:row>21</xdr:row>
      <xdr:rowOff>165100</xdr:rowOff>
    </xdr:from>
    <xdr:to>
      <xdr:col>18</xdr:col>
      <xdr:colOff>515664</xdr:colOff>
      <xdr:row>39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94BECF4-BCAE-A244-AE8C-3969C1925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3220-B9EA-FF42-8520-670E9D3B2940}">
  <dimension ref="A2:AE119"/>
  <sheetViews>
    <sheetView tabSelected="1" zoomScale="87" zoomScaleNormal="87" workbookViewId="0">
      <selection activeCell="F20" sqref="F20:F119"/>
    </sheetView>
  </sheetViews>
  <sheetFormatPr baseColWidth="10" defaultRowHeight="16" x14ac:dyDescent="0.2"/>
  <cols>
    <col min="1" max="1" width="19.33203125" bestFit="1" customWidth="1"/>
    <col min="2" max="2" width="27.33203125" bestFit="1" customWidth="1"/>
    <col min="3" max="3" width="11.83203125" bestFit="1" customWidth="1"/>
    <col min="4" max="5" width="11.6640625" bestFit="1" customWidth="1"/>
    <col min="6" max="6" width="11.83203125" bestFit="1" customWidth="1"/>
    <col min="7" max="8" width="11.6640625" bestFit="1" customWidth="1"/>
    <col min="9" max="9" width="11.83203125" bestFit="1" customWidth="1"/>
    <col min="10" max="11" width="11.6640625" bestFit="1" customWidth="1"/>
    <col min="12" max="12" width="11.83203125" bestFit="1" customWidth="1"/>
    <col min="13" max="14" width="11.6640625" bestFit="1" customWidth="1"/>
    <col min="15" max="15" width="11.83203125" bestFit="1" customWidth="1"/>
    <col min="16" max="17" width="11.6640625" bestFit="1" customWidth="1"/>
    <col min="18" max="18" width="11.83203125" bestFit="1" customWidth="1"/>
    <col min="19" max="20" width="11.6640625" bestFit="1" customWidth="1"/>
    <col min="21" max="21" width="11.83203125" bestFit="1" customWidth="1"/>
    <col min="22" max="23" width="11.6640625" bestFit="1" customWidth="1"/>
    <col min="24" max="24" width="11.83203125" bestFit="1" customWidth="1"/>
    <col min="25" max="27" width="11.6640625" bestFit="1" customWidth="1"/>
    <col min="28" max="29" width="11" bestFit="1" customWidth="1"/>
    <col min="30" max="30" width="11.6640625" bestFit="1" customWidth="1"/>
    <col min="31" max="31" width="11" bestFit="1" customWidth="1"/>
  </cols>
  <sheetData>
    <row r="2" spans="1:31" x14ac:dyDescent="0.2">
      <c r="A2" t="s">
        <v>50</v>
      </c>
      <c r="C2" s="1"/>
    </row>
    <row r="3" spans="1:31" x14ac:dyDescent="0.2">
      <c r="A3" t="s">
        <v>51</v>
      </c>
      <c r="B3" s="10">
        <v>0.21404761904761907</v>
      </c>
      <c r="C3" s="8">
        <v>0.22428571428571423</v>
      </c>
      <c r="D3" s="8">
        <v>0.23476190476190478</v>
      </c>
      <c r="E3" s="10">
        <v>0.27190476190476182</v>
      </c>
      <c r="F3" s="8">
        <v>0.23428571428571429</v>
      </c>
      <c r="G3" s="8">
        <v>0.2826190476190476</v>
      </c>
      <c r="H3" s="10">
        <v>0.32321428571428568</v>
      </c>
      <c r="I3" s="8">
        <v>0.29107142857142854</v>
      </c>
      <c r="J3" s="8">
        <v>0.28125</v>
      </c>
      <c r="K3" s="10">
        <v>0.42428571428571427</v>
      </c>
      <c r="L3" s="8">
        <v>0.33261904761904759</v>
      </c>
      <c r="M3" s="8">
        <v>0.39547619047619043</v>
      </c>
      <c r="N3" s="10">
        <v>0.44785714285714301</v>
      </c>
      <c r="O3" s="8">
        <v>0.45095238095238083</v>
      </c>
      <c r="P3" s="8">
        <v>0.45809523809523822</v>
      </c>
      <c r="Q3" s="10">
        <v>0.46619047619047621</v>
      </c>
      <c r="R3" s="8">
        <v>0.40404761904761916</v>
      </c>
      <c r="S3" s="8">
        <v>0.39333333333333337</v>
      </c>
      <c r="T3" s="10">
        <v>0.42428571428571427</v>
      </c>
      <c r="U3" s="8">
        <v>0.33261904761904759</v>
      </c>
      <c r="V3" s="8">
        <v>0.39547619047619043</v>
      </c>
      <c r="W3" s="10">
        <v>0.15410714285714286</v>
      </c>
      <c r="X3" s="8">
        <v>0.12321428571428573</v>
      </c>
      <c r="Y3" s="8">
        <v>0.1485714285714286</v>
      </c>
      <c r="Z3" s="10">
        <v>0.10000000000000003</v>
      </c>
      <c r="AA3" s="8">
        <v>9.4761904761904756E-2</v>
      </c>
      <c r="AB3" s="8">
        <v>8.8571428571428579E-2</v>
      </c>
      <c r="AC3" s="10">
        <v>4.8333333333333332E-2</v>
      </c>
      <c r="AD3" s="8">
        <v>4.8809523809523851E-2</v>
      </c>
      <c r="AE3" s="8">
        <v>6.6428571428571434E-2</v>
      </c>
    </row>
    <row r="4" spans="1:31" x14ac:dyDescent="0.2">
      <c r="A4" t="s">
        <v>52</v>
      </c>
      <c r="B4" s="10"/>
      <c r="C4" s="11">
        <v>10</v>
      </c>
      <c r="D4" s="8"/>
      <c r="E4" s="10"/>
      <c r="F4" s="11">
        <v>7.5</v>
      </c>
      <c r="G4" s="8"/>
      <c r="H4" s="10"/>
      <c r="I4" s="11">
        <v>5</v>
      </c>
      <c r="J4" s="8"/>
      <c r="K4" s="10"/>
      <c r="L4" s="11">
        <v>2.5</v>
      </c>
      <c r="M4" s="8"/>
      <c r="N4" s="10"/>
      <c r="O4" s="11">
        <v>1</v>
      </c>
      <c r="P4" s="8"/>
      <c r="Q4" s="10"/>
      <c r="R4" s="11">
        <v>0.5</v>
      </c>
      <c r="S4" s="8"/>
      <c r="T4" s="10"/>
      <c r="U4" s="11">
        <v>0.25</v>
      </c>
      <c r="V4" s="8"/>
      <c r="W4" s="8"/>
      <c r="X4" s="12">
        <v>0.1</v>
      </c>
      <c r="Y4" s="8"/>
      <c r="Z4" s="8"/>
      <c r="AA4" s="12">
        <v>0.05</v>
      </c>
      <c r="AB4" s="8"/>
      <c r="AC4" s="10"/>
      <c r="AD4" s="11">
        <v>2.5000000000000001E-2</v>
      </c>
      <c r="AE4" s="8"/>
    </row>
    <row r="5" spans="1:31" x14ac:dyDescent="0.2">
      <c r="A5" t="s">
        <v>53</v>
      </c>
      <c r="B5" s="10">
        <f>B3/$B$7</f>
        <v>21.404761904761905</v>
      </c>
      <c r="C5" s="10">
        <f t="shared" ref="C5:AE5" si="0">C3/$B$7</f>
        <v>22.428571428571423</v>
      </c>
      <c r="D5" s="10">
        <f t="shared" si="0"/>
        <v>23.476190476190478</v>
      </c>
      <c r="E5" s="10">
        <f t="shared" si="0"/>
        <v>27.190476190476183</v>
      </c>
      <c r="F5" s="10">
        <f t="shared" si="0"/>
        <v>23.428571428571427</v>
      </c>
      <c r="G5" s="10">
        <f t="shared" si="0"/>
        <v>28.261904761904759</v>
      </c>
      <c r="H5" s="10">
        <f t="shared" si="0"/>
        <v>32.321428571428569</v>
      </c>
      <c r="I5" s="10">
        <f t="shared" si="0"/>
        <v>29.107142857142854</v>
      </c>
      <c r="J5" s="10">
        <f t="shared" si="0"/>
        <v>28.125</v>
      </c>
      <c r="K5" s="10">
        <f t="shared" si="0"/>
        <v>42.428571428571423</v>
      </c>
      <c r="L5" s="10">
        <f t="shared" si="0"/>
        <v>33.261904761904759</v>
      </c>
      <c r="M5" s="10">
        <f t="shared" si="0"/>
        <v>39.547619047619044</v>
      </c>
      <c r="N5" s="10">
        <f t="shared" si="0"/>
        <v>44.785714285714299</v>
      </c>
      <c r="O5" s="10">
        <f t="shared" si="0"/>
        <v>45.095238095238081</v>
      </c>
      <c r="P5" s="10">
        <f t="shared" si="0"/>
        <v>45.809523809523824</v>
      </c>
      <c r="Q5" s="10">
        <f t="shared" si="0"/>
        <v>46.61904761904762</v>
      </c>
      <c r="R5" s="10">
        <f t="shared" si="0"/>
        <v>40.404761904761912</v>
      </c>
      <c r="S5" s="10">
        <f t="shared" si="0"/>
        <v>39.333333333333336</v>
      </c>
      <c r="T5" s="10">
        <f t="shared" si="0"/>
        <v>42.428571428571423</v>
      </c>
      <c r="U5" s="10">
        <f t="shared" si="0"/>
        <v>33.261904761904759</v>
      </c>
      <c r="V5" s="10">
        <f t="shared" si="0"/>
        <v>39.547619047619044</v>
      </c>
      <c r="W5" s="10">
        <f t="shared" si="0"/>
        <v>15.410714285714286</v>
      </c>
      <c r="X5" s="10">
        <f t="shared" si="0"/>
        <v>12.321428571428573</v>
      </c>
      <c r="Y5" s="10">
        <f t="shared" si="0"/>
        <v>14.857142857142859</v>
      </c>
      <c r="Z5" s="10">
        <f t="shared" si="0"/>
        <v>10.000000000000004</v>
      </c>
      <c r="AA5" s="10">
        <f t="shared" si="0"/>
        <v>9.4761904761904745</v>
      </c>
      <c r="AB5" s="10">
        <f t="shared" si="0"/>
        <v>8.8571428571428577</v>
      </c>
      <c r="AC5" s="10">
        <f t="shared" si="0"/>
        <v>4.833333333333333</v>
      </c>
      <c r="AD5" s="10">
        <f t="shared" si="0"/>
        <v>4.8809523809523849</v>
      </c>
      <c r="AE5" s="10">
        <f t="shared" si="0"/>
        <v>6.6428571428571432</v>
      </c>
    </row>
    <row r="6" spans="1:31" x14ac:dyDescent="0.2">
      <c r="B6" s="2"/>
      <c r="C6" s="1"/>
      <c r="E6" s="2"/>
      <c r="H6" s="2"/>
      <c r="K6" s="2"/>
      <c r="N6" s="2"/>
      <c r="Q6" s="2"/>
      <c r="T6" s="2"/>
      <c r="W6" s="2"/>
      <c r="Z6" s="2"/>
      <c r="AC6" s="2"/>
    </row>
    <row r="7" spans="1:31" x14ac:dyDescent="0.2">
      <c r="A7" t="s">
        <v>0</v>
      </c>
      <c r="B7" s="2">
        <f>2*5*0.001</f>
        <v>0.01</v>
      </c>
      <c r="C7" s="1"/>
      <c r="E7" s="2"/>
      <c r="H7" s="2"/>
      <c r="K7" s="2"/>
      <c r="N7" s="2"/>
      <c r="Q7" s="2"/>
      <c r="T7" s="2"/>
      <c r="W7" s="2"/>
      <c r="Z7" s="2"/>
      <c r="AC7" s="2"/>
    </row>
    <row r="8" spans="1:31" x14ac:dyDescent="0.2">
      <c r="B8" s="2"/>
      <c r="C8" s="1"/>
      <c r="E8" s="2"/>
      <c r="H8" s="2"/>
      <c r="K8" s="2"/>
      <c r="N8" s="2"/>
      <c r="Q8" s="2"/>
      <c r="T8" s="2"/>
      <c r="W8" s="2"/>
      <c r="Z8" s="2"/>
      <c r="AC8" s="2"/>
    </row>
    <row r="9" spans="1:31" x14ac:dyDescent="0.2">
      <c r="A9" t="s">
        <v>54</v>
      </c>
      <c r="B9" s="10">
        <f>(B5)/($B$13*$B$14)</f>
        <v>1.0500766240562158</v>
      </c>
      <c r="C9" s="10">
        <f t="shared" ref="C9:AE9" si="1">(C5)/($B$13*$B$14)</f>
        <v>1.1003027584660234</v>
      </c>
      <c r="D9" s="10">
        <f t="shared" si="1"/>
        <v>1.151696942513269</v>
      </c>
      <c r="E9" s="10">
        <f t="shared" si="1"/>
        <v>1.333912685953502</v>
      </c>
      <c r="F9" s="10">
        <f t="shared" si="1"/>
        <v>1.1493608432383942</v>
      </c>
      <c r="G9" s="10">
        <f t="shared" si="1"/>
        <v>1.3864749196381847</v>
      </c>
      <c r="H9" s="10">
        <f t="shared" si="1"/>
        <v>1.5856273828212601</v>
      </c>
      <c r="I9" s="10">
        <f t="shared" si="1"/>
        <v>1.4279406817672122</v>
      </c>
      <c r="J9" s="10">
        <f t="shared" si="1"/>
        <v>1.37975863422292</v>
      </c>
      <c r="K9" s="10">
        <f t="shared" si="1"/>
        <v>2.081464453913433</v>
      </c>
      <c r="L9" s="10">
        <f t="shared" si="1"/>
        <v>1.6317653435000372</v>
      </c>
      <c r="M9" s="10">
        <f t="shared" si="1"/>
        <v>1.9401304477835088</v>
      </c>
      <c r="N9" s="10">
        <f t="shared" si="1"/>
        <v>2.197101368019736</v>
      </c>
      <c r="O9" s="10">
        <f t="shared" si="1"/>
        <v>2.2122860133064206</v>
      </c>
      <c r="P9" s="10">
        <f t="shared" si="1"/>
        <v>2.247327502429544</v>
      </c>
      <c r="Q9" s="10">
        <f t="shared" si="1"/>
        <v>2.2870411901024146</v>
      </c>
      <c r="R9" s="10">
        <f t="shared" si="1"/>
        <v>1.9821802347312554</v>
      </c>
      <c r="S9" s="10">
        <f t="shared" si="1"/>
        <v>1.9296180010465727</v>
      </c>
      <c r="T9" s="10">
        <f t="shared" si="1"/>
        <v>2.081464453913433</v>
      </c>
      <c r="U9" s="10">
        <f t="shared" si="1"/>
        <v>1.6317653435000372</v>
      </c>
      <c r="V9" s="10">
        <f t="shared" si="1"/>
        <v>1.9401304477835088</v>
      </c>
      <c r="W9" s="10">
        <f t="shared" si="1"/>
        <v>0.75602012783135231</v>
      </c>
      <c r="X9" s="10">
        <f t="shared" si="1"/>
        <v>0.60446568737385076</v>
      </c>
      <c r="Y9" s="10">
        <f t="shared" si="1"/>
        <v>0.72886297376093301</v>
      </c>
      <c r="Z9" s="10">
        <f t="shared" si="1"/>
        <v>0.49058084772370503</v>
      </c>
      <c r="AA9" s="10">
        <f t="shared" si="1"/>
        <v>0.46488375570008211</v>
      </c>
      <c r="AB9" s="10">
        <f t="shared" si="1"/>
        <v>0.43451446512671005</v>
      </c>
      <c r="AC9" s="10">
        <f t="shared" si="1"/>
        <v>0.23711407639979068</v>
      </c>
      <c r="AD9" s="10">
        <f t="shared" si="1"/>
        <v>0.23945017567466567</v>
      </c>
      <c r="AE9" s="10">
        <f t="shared" si="1"/>
        <v>0.32588584884503252</v>
      </c>
    </row>
    <row r="10" spans="1:31" x14ac:dyDescent="0.2">
      <c r="A10" t="s">
        <v>55</v>
      </c>
      <c r="B10" s="10">
        <f>AVERAGE(B9:D9)</f>
        <v>1.1006921083451695</v>
      </c>
      <c r="C10" s="8"/>
      <c r="D10" s="8"/>
      <c r="E10" s="10">
        <f>AVERAGE(E9:G9)</f>
        <v>1.2899161496100271</v>
      </c>
      <c r="F10" s="8"/>
      <c r="G10" s="8"/>
      <c r="H10" s="10">
        <f>AVERAGE(H9:J9)</f>
        <v>1.4644422329371309</v>
      </c>
      <c r="I10" s="8"/>
      <c r="J10" s="8"/>
      <c r="K10" s="10">
        <f>AVERAGE(K9:M9)</f>
        <v>1.8844534150656598</v>
      </c>
      <c r="L10" s="8"/>
      <c r="M10" s="8"/>
      <c r="N10" s="10">
        <f>AVERAGE(N9:P9)</f>
        <v>2.2189049612519001</v>
      </c>
      <c r="O10" s="8"/>
      <c r="P10" s="8"/>
      <c r="Q10" s="10">
        <f>AVERAGE(Q9:S9)</f>
        <v>2.0662798086267475</v>
      </c>
      <c r="R10" s="8"/>
      <c r="S10" s="8"/>
      <c r="T10" s="10">
        <f>AVERAGE(T9:V9)</f>
        <v>1.8844534150656598</v>
      </c>
      <c r="U10" s="8"/>
      <c r="V10" s="8"/>
      <c r="W10" s="10">
        <f>AVERAGE(W9:Y9)</f>
        <v>0.69644959632204539</v>
      </c>
      <c r="X10" s="8"/>
      <c r="Y10" s="8"/>
      <c r="Z10" s="10">
        <f>AVERAGE(Z9:AB9)</f>
        <v>0.46332635618349904</v>
      </c>
      <c r="AA10" s="8"/>
      <c r="AB10" s="8"/>
      <c r="AC10" s="10">
        <f>AVERAGE(AC9:AE9)</f>
        <v>0.26748336697316294</v>
      </c>
      <c r="AD10" s="8"/>
      <c r="AE10" s="8"/>
    </row>
    <row r="11" spans="1:31" x14ac:dyDescent="0.2">
      <c r="A11" t="s">
        <v>56</v>
      </c>
      <c r="B11" s="10">
        <f>_xlfn.STDEV.P(B9:D9)</f>
        <v>4.1487234790350637E-2</v>
      </c>
      <c r="C11" s="8"/>
      <c r="D11" s="8"/>
      <c r="E11" s="10">
        <f>_xlfn.STDEV.P(E9:G9)</f>
        <v>0.10167773507311705</v>
      </c>
      <c r="F11" s="8"/>
      <c r="G11" s="8"/>
      <c r="H11" s="10">
        <f>_xlfn.STDEV.P(H9:J9)</f>
        <v>8.7919500456266939E-2</v>
      </c>
      <c r="I11" s="8"/>
      <c r="J11" s="8"/>
      <c r="K11" s="10">
        <f>_xlfn.STDEV.P(K9:M9)</f>
        <v>0.18776274294234241</v>
      </c>
      <c r="L11" s="8"/>
      <c r="M11" s="8"/>
      <c r="N11" s="10">
        <f>_xlfn.STDEV.P(N9:P9)</f>
        <v>2.1032102420930291E-2</v>
      </c>
      <c r="O11" s="8"/>
      <c r="P11" s="8"/>
      <c r="Q11" s="10">
        <f>_xlfn.STDEV.P(Q9:S9)</f>
        <v>0.15756985279713151</v>
      </c>
      <c r="R11" s="8"/>
      <c r="S11" s="8"/>
      <c r="T11" s="10">
        <f>_xlfn.STDEV.P(T9:V9)</f>
        <v>0.18776274294234241</v>
      </c>
      <c r="U11" s="8"/>
      <c r="V11" s="8"/>
      <c r="W11" s="10">
        <f>STDEV(W9:Y9)</f>
        <v>8.0809389202885565E-2</v>
      </c>
      <c r="X11" s="8"/>
      <c r="Y11" s="8"/>
      <c r="Z11" s="10">
        <f>_xlfn.STDEV.P(Z9:AB9)</f>
        <v>2.2915481438230724E-2</v>
      </c>
      <c r="AA11" s="8"/>
      <c r="AB11" s="8"/>
      <c r="AC11" s="10">
        <f>_xlfn.STDEV.P(AC9:AE9)</f>
        <v>4.1307801979376585E-2</v>
      </c>
      <c r="AD11" s="8"/>
      <c r="AE11" s="8"/>
    </row>
    <row r="12" spans="1:31" x14ac:dyDescent="0.2">
      <c r="B12" s="2"/>
      <c r="C12" s="1"/>
      <c r="E12" s="2"/>
      <c r="H12" s="2"/>
      <c r="K12" s="2"/>
      <c r="N12" s="2"/>
      <c r="Q12" s="2"/>
      <c r="T12" s="2"/>
      <c r="W12" s="2"/>
      <c r="Z12" s="2"/>
      <c r="AC12" s="2"/>
    </row>
    <row r="13" spans="1:31" x14ac:dyDescent="0.2">
      <c r="A13" t="s">
        <v>1</v>
      </c>
      <c r="B13" s="2">
        <v>0.56000000000000005</v>
      </c>
      <c r="C13" s="1"/>
      <c r="E13" s="2"/>
      <c r="H13" s="2"/>
      <c r="K13" s="2"/>
      <c r="N13" s="2"/>
      <c r="Q13" s="2"/>
      <c r="T13" s="2"/>
      <c r="W13" s="2"/>
      <c r="Z13" s="2"/>
      <c r="AC13" s="2"/>
    </row>
    <row r="14" spans="1:31" x14ac:dyDescent="0.2">
      <c r="A14" t="s">
        <v>2</v>
      </c>
      <c r="B14" s="2">
        <v>36.4</v>
      </c>
      <c r="C14" s="1"/>
      <c r="E14" s="2"/>
      <c r="H14" s="2"/>
      <c r="K14" s="2"/>
      <c r="N14" s="2"/>
      <c r="Q14" s="2"/>
      <c r="T14" s="2"/>
      <c r="W14" s="2"/>
      <c r="Z14" s="2"/>
      <c r="AC14" s="2"/>
    </row>
    <row r="15" spans="1:31" ht="18" x14ac:dyDescent="0.25">
      <c r="A15" t="s">
        <v>3</v>
      </c>
      <c r="B15" s="2"/>
      <c r="C15">
        <f>1/C4</f>
        <v>0.1</v>
      </c>
      <c r="E15" s="2"/>
      <c r="F15">
        <f t="shared" ref="F15:AD15" si="2">1/F4</f>
        <v>0.13333333333333333</v>
      </c>
      <c r="H15" s="2"/>
      <c r="I15">
        <f t="shared" si="2"/>
        <v>0.2</v>
      </c>
      <c r="K15" s="2"/>
      <c r="L15">
        <f t="shared" si="2"/>
        <v>0.4</v>
      </c>
      <c r="N15" s="2"/>
      <c r="O15">
        <f t="shared" si="2"/>
        <v>1</v>
      </c>
      <c r="Q15" s="2"/>
      <c r="R15">
        <f t="shared" si="2"/>
        <v>2</v>
      </c>
      <c r="T15" s="2"/>
      <c r="U15">
        <f t="shared" si="2"/>
        <v>4</v>
      </c>
      <c r="W15" s="2"/>
      <c r="X15" s="2">
        <f>1/X4</f>
        <v>10</v>
      </c>
      <c r="Z15" s="2"/>
      <c r="AA15" s="2">
        <f>1/AA4</f>
        <v>20</v>
      </c>
      <c r="AC15" s="2"/>
      <c r="AD15">
        <f t="shared" si="2"/>
        <v>40</v>
      </c>
    </row>
    <row r="16" spans="1:31" x14ac:dyDescent="0.2">
      <c r="A16" t="s">
        <v>4</v>
      </c>
      <c r="B16" s="2"/>
      <c r="C16" s="8">
        <f>1/(AVERAGE(B3:D3))</f>
        <v>4.457021577644146</v>
      </c>
      <c r="D16" s="8"/>
      <c r="E16" s="10"/>
      <c r="F16" s="8">
        <f t="shared" ref="F16:O16" si="3">1/(AVERAGE(E3:G3))</f>
        <v>3.8031995170540309</v>
      </c>
      <c r="G16" s="8"/>
      <c r="H16" s="10"/>
      <c r="I16" s="8">
        <f t="shared" si="3"/>
        <v>3.3499501495513462</v>
      </c>
      <c r="J16" s="8"/>
      <c r="K16" s="10"/>
      <c r="L16" s="8">
        <f t="shared" si="3"/>
        <v>2.6033057851239674</v>
      </c>
      <c r="M16" s="8"/>
      <c r="N16" s="10"/>
      <c r="O16" s="8">
        <f t="shared" si="3"/>
        <v>2.2109141954728897</v>
      </c>
      <c r="P16" s="8"/>
      <c r="Q16" s="10"/>
      <c r="R16" s="8">
        <f>1/(AVERAGE(Q3:S3))</f>
        <v>2.3742227247032215</v>
      </c>
      <c r="S16" s="8"/>
      <c r="T16" s="10"/>
      <c r="U16" s="8">
        <f>1/(AVERAGE(T3:V3))</f>
        <v>2.6033057851239674</v>
      </c>
      <c r="V16" s="8"/>
      <c r="W16" s="10"/>
      <c r="X16" s="8">
        <f>1/(AVERAGE(W3:Y3))</f>
        <v>7.0440251572327028</v>
      </c>
      <c r="Y16" s="8"/>
      <c r="Z16" s="10"/>
      <c r="AA16" s="8">
        <f>1/(AVERAGE(Z3:AB3))</f>
        <v>10.588235294117645</v>
      </c>
      <c r="AB16" s="8"/>
      <c r="AC16" s="10"/>
      <c r="AD16" s="8">
        <f>1/(AVERAGE(AC3:AE3))</f>
        <v>18.340611353711786</v>
      </c>
    </row>
    <row r="18" spans="1:6" x14ac:dyDescent="0.2">
      <c r="A18" t="s">
        <v>7</v>
      </c>
      <c r="B18" s="3" t="s">
        <v>5</v>
      </c>
      <c r="C18" t="s">
        <v>6</v>
      </c>
      <c r="E18" t="s">
        <v>7</v>
      </c>
      <c r="F18" s="3" t="s">
        <v>5</v>
      </c>
    </row>
    <row r="19" spans="1:6" x14ac:dyDescent="0.2">
      <c r="A19">
        <v>0</v>
      </c>
      <c r="B19" s="9">
        <v>0</v>
      </c>
      <c r="C19" s="9">
        <v>0</v>
      </c>
      <c r="E19">
        <v>0</v>
      </c>
      <c r="F19">
        <f>(($B$33*E19)/($B$34+E19))</f>
        <v>0</v>
      </c>
    </row>
    <row r="20" spans="1:6" x14ac:dyDescent="0.2">
      <c r="A20">
        <v>2.5000000000000001E-2</v>
      </c>
      <c r="B20" s="9">
        <f>AC10</f>
        <v>0.26748336697316294</v>
      </c>
      <c r="C20" s="9">
        <f>AC11</f>
        <v>4.1307801979376585E-2</v>
      </c>
      <c r="E20">
        <f>E19+0.1</f>
        <v>0.1</v>
      </c>
      <c r="F20" s="8">
        <f t="shared" ref="F20:F83" si="4">(($B$33*E20)/($B$34+E20))</f>
        <v>0.93289473684210533</v>
      </c>
    </row>
    <row r="21" spans="1:6" x14ac:dyDescent="0.2">
      <c r="A21">
        <v>0.05</v>
      </c>
      <c r="B21" s="9">
        <f>Z10</f>
        <v>0.46332635618349904</v>
      </c>
      <c r="C21" s="9">
        <f>Z11</f>
        <v>2.2915481438230724E-2</v>
      </c>
      <c r="E21">
        <f t="shared" ref="E21:E84" si="5">E20+0.1</f>
        <v>0.2</v>
      </c>
      <c r="F21" s="8">
        <f t="shared" si="4"/>
        <v>1.4039603960396039</v>
      </c>
    </row>
    <row r="22" spans="1:6" x14ac:dyDescent="0.2">
      <c r="A22">
        <v>0.1</v>
      </c>
      <c r="B22" s="9">
        <f>W10</f>
        <v>0.69644959632204539</v>
      </c>
      <c r="C22" s="9">
        <f>W11</f>
        <v>8.0809389202885565E-2</v>
      </c>
      <c r="E22">
        <f t="shared" si="5"/>
        <v>0.30000000000000004</v>
      </c>
      <c r="F22" s="8">
        <f t="shared" si="4"/>
        <v>1.6880952380952383</v>
      </c>
    </row>
    <row r="23" spans="1:6" x14ac:dyDescent="0.2">
      <c r="A23">
        <v>0.25</v>
      </c>
      <c r="B23" s="9">
        <f>T10</f>
        <v>1.8844534150656598</v>
      </c>
      <c r="C23" s="9">
        <f>T11</f>
        <v>0.18776274294234241</v>
      </c>
      <c r="E23">
        <f t="shared" si="5"/>
        <v>0.4</v>
      </c>
      <c r="F23" s="8">
        <f t="shared" si="4"/>
        <v>1.8781456953642386</v>
      </c>
    </row>
    <row r="24" spans="1:6" x14ac:dyDescent="0.2">
      <c r="A24">
        <v>0.5</v>
      </c>
      <c r="B24" s="9">
        <f>Q10</f>
        <v>2.0662798086267475</v>
      </c>
      <c r="C24" s="9">
        <f>Q11</f>
        <v>0.15756985279713151</v>
      </c>
      <c r="E24">
        <f t="shared" si="5"/>
        <v>0.5</v>
      </c>
      <c r="F24" s="8">
        <f t="shared" si="4"/>
        <v>2.0142045454545454</v>
      </c>
    </row>
    <row r="25" spans="1:6" x14ac:dyDescent="0.2">
      <c r="A25">
        <v>1</v>
      </c>
      <c r="B25" s="9">
        <f>N10</f>
        <v>2.2189049612519001</v>
      </c>
      <c r="C25" s="9">
        <f>N11</f>
        <v>2.1032102420930291E-2</v>
      </c>
      <c r="E25">
        <f t="shared" si="5"/>
        <v>0.6</v>
      </c>
      <c r="F25" s="8">
        <f t="shared" si="4"/>
        <v>2.116417910447761</v>
      </c>
    </row>
    <row r="26" spans="1:6" x14ac:dyDescent="0.2">
      <c r="A26">
        <v>2.5</v>
      </c>
      <c r="B26" s="9">
        <f>K10</f>
        <v>1.8844534150656598</v>
      </c>
      <c r="C26" s="9">
        <f>K11</f>
        <v>0.18776274294234241</v>
      </c>
      <c r="E26">
        <f t="shared" si="5"/>
        <v>0.7</v>
      </c>
      <c r="F26" s="8">
        <f t="shared" si="4"/>
        <v>2.1960176991150444</v>
      </c>
    </row>
    <row r="27" spans="1:6" x14ac:dyDescent="0.2">
      <c r="A27">
        <v>5</v>
      </c>
      <c r="B27" s="9">
        <f>H10</f>
        <v>1.4644422329371309</v>
      </c>
      <c r="C27" s="9">
        <f>H11</f>
        <v>8.7919500456266939E-2</v>
      </c>
      <c r="E27">
        <f t="shared" si="5"/>
        <v>0.79999999999999993</v>
      </c>
      <c r="F27" s="8">
        <f t="shared" si="4"/>
        <v>2.2597609561752985</v>
      </c>
    </row>
    <row r="28" spans="1:6" x14ac:dyDescent="0.2">
      <c r="A28">
        <v>7.5</v>
      </c>
      <c r="B28" s="9">
        <f>E10</f>
        <v>1.2899161496100271</v>
      </c>
      <c r="C28" s="9">
        <f>E11</f>
        <v>0.10167773507311705</v>
      </c>
      <c r="E28">
        <f t="shared" si="5"/>
        <v>0.89999999999999991</v>
      </c>
      <c r="F28" s="8">
        <f t="shared" si="4"/>
        <v>2.3119565217391305</v>
      </c>
    </row>
    <row r="29" spans="1:6" x14ac:dyDescent="0.2">
      <c r="A29">
        <v>10</v>
      </c>
      <c r="B29" s="9">
        <f>B10</f>
        <v>1.1006921083451695</v>
      </c>
      <c r="C29" s="9">
        <f>B11</f>
        <v>4.1487234790350637E-2</v>
      </c>
      <c r="E29">
        <f t="shared" si="5"/>
        <v>0.99999999999999989</v>
      </c>
      <c r="F29" s="8">
        <f t="shared" si="4"/>
        <v>2.3554817275747504</v>
      </c>
    </row>
    <row r="30" spans="1:6" x14ac:dyDescent="0.2">
      <c r="E30">
        <f t="shared" si="5"/>
        <v>1.0999999999999999</v>
      </c>
      <c r="F30" s="8">
        <f t="shared" si="4"/>
        <v>2.3923312883435579</v>
      </c>
    </row>
    <row r="31" spans="1:6" x14ac:dyDescent="0.2">
      <c r="E31">
        <f t="shared" si="5"/>
        <v>1.2</v>
      </c>
      <c r="F31" s="8">
        <f t="shared" si="4"/>
        <v>2.4239316239316238</v>
      </c>
    </row>
    <row r="32" spans="1:6" x14ac:dyDescent="0.2">
      <c r="A32" t="s">
        <v>57</v>
      </c>
      <c r="E32">
        <f t="shared" si="5"/>
        <v>1.3</v>
      </c>
      <c r="F32" s="8">
        <f t="shared" si="4"/>
        <v>2.4513297872340423</v>
      </c>
    </row>
    <row r="33" spans="1:6" x14ac:dyDescent="0.2">
      <c r="A33" t="s">
        <v>8</v>
      </c>
      <c r="B33">
        <v>2.8359999999999999</v>
      </c>
      <c r="C33" t="s">
        <v>11</v>
      </c>
      <c r="D33" s="2"/>
      <c r="E33">
        <f t="shared" si="5"/>
        <v>1.4000000000000001</v>
      </c>
      <c r="F33" s="8">
        <f t="shared" si="4"/>
        <v>2.4753117206982544</v>
      </c>
    </row>
    <row r="34" spans="1:6" x14ac:dyDescent="0.2">
      <c r="A34" t="s">
        <v>9</v>
      </c>
      <c r="B34">
        <v>0.20399999999999999</v>
      </c>
      <c r="C34" t="s">
        <v>10</v>
      </c>
      <c r="D34" s="2"/>
      <c r="E34">
        <f t="shared" si="5"/>
        <v>1.5000000000000002</v>
      </c>
      <c r="F34" s="8">
        <f t="shared" si="4"/>
        <v>2.4964788732394365</v>
      </c>
    </row>
    <row r="35" spans="1:6" x14ac:dyDescent="0.2">
      <c r="E35">
        <f t="shared" si="5"/>
        <v>1.6000000000000003</v>
      </c>
      <c r="F35" s="8">
        <f t="shared" si="4"/>
        <v>2.5152993348115298</v>
      </c>
    </row>
    <row r="36" spans="1:6" x14ac:dyDescent="0.2">
      <c r="E36">
        <f t="shared" si="5"/>
        <v>1.7000000000000004</v>
      </c>
      <c r="F36" s="8">
        <f t="shared" si="4"/>
        <v>2.532142857142857</v>
      </c>
    </row>
    <row r="37" spans="1:6" x14ac:dyDescent="0.2">
      <c r="E37">
        <f t="shared" si="5"/>
        <v>1.8000000000000005</v>
      </c>
      <c r="F37" s="8">
        <f t="shared" si="4"/>
        <v>2.5473053892215569</v>
      </c>
    </row>
    <row r="38" spans="1:6" x14ac:dyDescent="0.2">
      <c r="E38">
        <f t="shared" si="5"/>
        <v>1.9000000000000006</v>
      </c>
      <c r="F38" s="8">
        <f t="shared" si="4"/>
        <v>2.561026615969582</v>
      </c>
    </row>
    <row r="39" spans="1:6" x14ac:dyDescent="0.2">
      <c r="E39">
        <f t="shared" si="5"/>
        <v>2.0000000000000004</v>
      </c>
      <c r="F39" s="8">
        <f t="shared" si="4"/>
        <v>2.5735027223230484</v>
      </c>
    </row>
    <row r="40" spans="1:6" x14ac:dyDescent="0.2">
      <c r="E40">
        <f t="shared" si="5"/>
        <v>2.1000000000000005</v>
      </c>
      <c r="F40" s="8">
        <f t="shared" si="4"/>
        <v>2.5848958333333329</v>
      </c>
    </row>
    <row r="41" spans="1:6" x14ac:dyDescent="0.2">
      <c r="E41">
        <f t="shared" si="5"/>
        <v>2.2000000000000006</v>
      </c>
      <c r="F41" s="8">
        <f t="shared" si="4"/>
        <v>2.5953410981697167</v>
      </c>
    </row>
    <row r="42" spans="1:6" x14ac:dyDescent="0.2">
      <c r="E42">
        <f t="shared" si="5"/>
        <v>2.3000000000000007</v>
      </c>
      <c r="F42" s="8">
        <f t="shared" si="4"/>
        <v>2.604952076677316</v>
      </c>
    </row>
    <row r="43" spans="1:6" x14ac:dyDescent="0.2">
      <c r="E43">
        <f t="shared" si="5"/>
        <v>2.4000000000000008</v>
      </c>
      <c r="F43" s="8">
        <f t="shared" si="4"/>
        <v>2.6138248847926264</v>
      </c>
    </row>
    <row r="44" spans="1:6" x14ac:dyDescent="0.2">
      <c r="E44">
        <f t="shared" si="5"/>
        <v>2.5000000000000009</v>
      </c>
      <c r="F44" s="8">
        <f t="shared" si="4"/>
        <v>2.6220414201183431</v>
      </c>
    </row>
    <row r="45" spans="1:6" x14ac:dyDescent="0.2">
      <c r="E45">
        <f t="shared" si="5"/>
        <v>2.600000000000001</v>
      </c>
      <c r="F45" s="8">
        <f t="shared" si="4"/>
        <v>2.6296718972895863</v>
      </c>
    </row>
    <row r="46" spans="1:6" x14ac:dyDescent="0.2">
      <c r="E46">
        <f t="shared" si="5"/>
        <v>2.7000000000000011</v>
      </c>
      <c r="F46" s="8">
        <f t="shared" si="4"/>
        <v>2.6367768595041317</v>
      </c>
    </row>
    <row r="47" spans="1:6" x14ac:dyDescent="0.2">
      <c r="E47">
        <f t="shared" si="5"/>
        <v>2.8000000000000012</v>
      </c>
      <c r="F47" s="8">
        <f t="shared" si="4"/>
        <v>2.6434087882822901</v>
      </c>
    </row>
    <row r="48" spans="1:6" x14ac:dyDescent="0.2">
      <c r="E48">
        <f>E47+0.1</f>
        <v>2.9000000000000012</v>
      </c>
      <c r="F48" s="8">
        <f t="shared" si="4"/>
        <v>2.6496134020618554</v>
      </c>
    </row>
    <row r="49" spans="5:6" x14ac:dyDescent="0.2">
      <c r="E49">
        <f t="shared" si="5"/>
        <v>3.0000000000000013</v>
      </c>
      <c r="F49" s="8">
        <f t="shared" si="4"/>
        <v>2.6554307116104865</v>
      </c>
    </row>
    <row r="50" spans="5:6" x14ac:dyDescent="0.2">
      <c r="E50">
        <f t="shared" si="5"/>
        <v>3.1000000000000014</v>
      </c>
      <c r="F50" s="8">
        <f t="shared" si="4"/>
        <v>2.6608958837772398</v>
      </c>
    </row>
    <row r="51" spans="5:6" x14ac:dyDescent="0.2">
      <c r="E51">
        <f t="shared" si="5"/>
        <v>3.2000000000000015</v>
      </c>
      <c r="F51" s="8">
        <f t="shared" si="4"/>
        <v>2.6660399529964747</v>
      </c>
    </row>
    <row r="52" spans="5:6" x14ac:dyDescent="0.2">
      <c r="E52">
        <f t="shared" si="5"/>
        <v>3.3000000000000016</v>
      </c>
      <c r="F52" s="8">
        <f t="shared" si="4"/>
        <v>2.6708904109589038</v>
      </c>
    </row>
    <row r="53" spans="5:6" x14ac:dyDescent="0.2">
      <c r="E53">
        <f t="shared" si="5"/>
        <v>3.4000000000000017</v>
      </c>
      <c r="F53" s="8">
        <f t="shared" si="4"/>
        <v>2.6754716981132072</v>
      </c>
    </row>
    <row r="54" spans="5:6" x14ac:dyDescent="0.2">
      <c r="E54">
        <f t="shared" si="5"/>
        <v>3.5000000000000018</v>
      </c>
      <c r="F54" s="8">
        <f t="shared" si="4"/>
        <v>2.6798056155507557</v>
      </c>
    </row>
    <row r="55" spans="5:6" x14ac:dyDescent="0.2">
      <c r="E55">
        <f t="shared" si="5"/>
        <v>3.6000000000000019</v>
      </c>
      <c r="F55" s="8">
        <f t="shared" si="4"/>
        <v>2.6839116719242901</v>
      </c>
    </row>
    <row r="56" spans="5:6" x14ac:dyDescent="0.2">
      <c r="E56">
        <f t="shared" si="5"/>
        <v>3.700000000000002</v>
      </c>
      <c r="F56" s="8">
        <f t="shared" si="4"/>
        <v>2.6878073770491802</v>
      </c>
    </row>
    <row r="57" spans="5:6" x14ac:dyDescent="0.2">
      <c r="E57">
        <f t="shared" si="5"/>
        <v>3.800000000000002</v>
      </c>
      <c r="F57" s="8">
        <f t="shared" si="4"/>
        <v>2.6915084915084915</v>
      </c>
    </row>
    <row r="58" spans="5:6" x14ac:dyDescent="0.2">
      <c r="E58">
        <f t="shared" si="5"/>
        <v>3.9000000000000021</v>
      </c>
      <c r="F58" s="8">
        <f t="shared" si="4"/>
        <v>2.695029239766082</v>
      </c>
    </row>
    <row r="59" spans="5:6" x14ac:dyDescent="0.2">
      <c r="E59">
        <f t="shared" si="5"/>
        <v>4.0000000000000018</v>
      </c>
      <c r="F59" s="8">
        <f t="shared" si="4"/>
        <v>2.6983824928639391</v>
      </c>
    </row>
    <row r="60" spans="5:6" x14ac:dyDescent="0.2">
      <c r="E60">
        <f t="shared" si="5"/>
        <v>4.1000000000000014</v>
      </c>
      <c r="F60" s="8">
        <f t="shared" si="4"/>
        <v>2.7015799256505577</v>
      </c>
    </row>
    <row r="61" spans="5:6" x14ac:dyDescent="0.2">
      <c r="E61">
        <f t="shared" si="5"/>
        <v>4.2000000000000011</v>
      </c>
      <c r="F61" s="8">
        <f t="shared" si="4"/>
        <v>2.7046321525885562</v>
      </c>
    </row>
    <row r="62" spans="5:6" x14ac:dyDescent="0.2">
      <c r="E62">
        <f t="shared" si="5"/>
        <v>4.3000000000000007</v>
      </c>
      <c r="F62" s="8">
        <f t="shared" si="4"/>
        <v>2.7075488454706926</v>
      </c>
    </row>
    <row r="63" spans="5:6" x14ac:dyDescent="0.2">
      <c r="E63">
        <f t="shared" si="5"/>
        <v>4.4000000000000004</v>
      </c>
      <c r="F63" s="8">
        <f t="shared" si="4"/>
        <v>2.7103388357949609</v>
      </c>
    </row>
    <row r="64" spans="5:6" x14ac:dyDescent="0.2">
      <c r="E64">
        <f t="shared" si="5"/>
        <v>4.5</v>
      </c>
      <c r="F64" s="8">
        <f t="shared" si="4"/>
        <v>2.7130102040816326</v>
      </c>
    </row>
    <row r="65" spans="5:6" x14ac:dyDescent="0.2">
      <c r="E65">
        <f t="shared" si="5"/>
        <v>4.5999999999999996</v>
      </c>
      <c r="F65" s="8">
        <f t="shared" si="4"/>
        <v>2.715570358034971</v>
      </c>
    </row>
    <row r="66" spans="5:6" x14ac:dyDescent="0.2">
      <c r="E66">
        <f t="shared" si="5"/>
        <v>4.6999999999999993</v>
      </c>
      <c r="F66" s="8">
        <f t="shared" si="4"/>
        <v>2.7180261011419247</v>
      </c>
    </row>
    <row r="67" spans="5:6" x14ac:dyDescent="0.2">
      <c r="E67">
        <f t="shared" si="5"/>
        <v>4.7999999999999989</v>
      </c>
      <c r="F67" s="8">
        <f t="shared" si="4"/>
        <v>2.7203836930455636</v>
      </c>
    </row>
    <row r="68" spans="5:6" x14ac:dyDescent="0.2">
      <c r="E68">
        <f t="shared" si="5"/>
        <v>4.8999999999999986</v>
      </c>
      <c r="F68" s="8">
        <f t="shared" si="4"/>
        <v>2.7226489028213163</v>
      </c>
    </row>
    <row r="69" spans="5:6" x14ac:dyDescent="0.2">
      <c r="E69">
        <f t="shared" si="5"/>
        <v>4.9999999999999982</v>
      </c>
      <c r="F69" s="8">
        <f t="shared" si="4"/>
        <v>2.724827056110684</v>
      </c>
    </row>
    <row r="70" spans="5:6" x14ac:dyDescent="0.2">
      <c r="E70">
        <f t="shared" si="5"/>
        <v>5.0999999999999979</v>
      </c>
      <c r="F70" s="8">
        <f t="shared" si="4"/>
        <v>2.7269230769230766</v>
      </c>
    </row>
    <row r="71" spans="5:6" x14ac:dyDescent="0.2">
      <c r="E71">
        <f t="shared" si="5"/>
        <v>5.1999999999999975</v>
      </c>
      <c r="F71" s="8">
        <f t="shared" si="4"/>
        <v>2.728941524796447</v>
      </c>
    </row>
    <row r="72" spans="5:6" x14ac:dyDescent="0.2">
      <c r="E72">
        <f t="shared" si="5"/>
        <v>5.2999999999999972</v>
      </c>
      <c r="F72" s="8">
        <f t="shared" si="4"/>
        <v>2.7308866279069766</v>
      </c>
    </row>
    <row r="73" spans="5:6" x14ac:dyDescent="0.2">
      <c r="E73">
        <f t="shared" si="5"/>
        <v>5.3999999999999968</v>
      </c>
      <c r="F73" s="8">
        <f t="shared" si="4"/>
        <v>2.7327623126338327</v>
      </c>
    </row>
    <row r="74" spans="5:6" x14ac:dyDescent="0.2">
      <c r="E74">
        <f t="shared" si="5"/>
        <v>5.4999999999999964</v>
      </c>
      <c r="F74" s="8">
        <f t="shared" si="4"/>
        <v>2.7345722300140252</v>
      </c>
    </row>
    <row r="75" spans="5:6" x14ac:dyDescent="0.2">
      <c r="E75">
        <f t="shared" si="5"/>
        <v>5.5999999999999961</v>
      </c>
      <c r="F75" s="8">
        <f t="shared" si="4"/>
        <v>2.7363197794624394</v>
      </c>
    </row>
    <row r="76" spans="5:6" x14ac:dyDescent="0.2">
      <c r="E76">
        <f t="shared" si="5"/>
        <v>5.6999999999999957</v>
      </c>
      <c r="F76" s="8">
        <f t="shared" si="4"/>
        <v>2.7380081300813011</v>
      </c>
    </row>
    <row r="77" spans="5:6" x14ac:dyDescent="0.2">
      <c r="E77">
        <f t="shared" si="5"/>
        <v>5.7999999999999954</v>
      </c>
      <c r="F77" s="8">
        <f t="shared" si="4"/>
        <v>2.7396402398401061</v>
      </c>
    </row>
    <row r="78" spans="5:6" x14ac:dyDescent="0.2">
      <c r="E78">
        <f t="shared" si="5"/>
        <v>5.899999999999995</v>
      </c>
      <c r="F78" s="8">
        <f t="shared" si="4"/>
        <v>2.7412188728702489</v>
      </c>
    </row>
    <row r="79" spans="5:6" x14ac:dyDescent="0.2">
      <c r="E79">
        <f t="shared" si="5"/>
        <v>5.9999999999999947</v>
      </c>
      <c r="F79" s="8">
        <f t="shared" si="4"/>
        <v>2.7427466150870403</v>
      </c>
    </row>
    <row r="80" spans="5:6" x14ac:dyDescent="0.2">
      <c r="E80">
        <f t="shared" si="5"/>
        <v>6.0999999999999943</v>
      </c>
      <c r="F80" s="8">
        <f t="shared" si="4"/>
        <v>2.7442258883248729</v>
      </c>
    </row>
    <row r="81" spans="5:6" x14ac:dyDescent="0.2">
      <c r="E81">
        <f t="shared" si="5"/>
        <v>6.199999999999994</v>
      </c>
      <c r="F81" s="8">
        <f t="shared" si="4"/>
        <v>2.7456589631480326</v>
      </c>
    </row>
    <row r="82" spans="5:6" x14ac:dyDescent="0.2">
      <c r="E82">
        <f t="shared" si="5"/>
        <v>6.2999999999999936</v>
      </c>
      <c r="F82" s="8">
        <f t="shared" si="4"/>
        <v>2.7470479704797044</v>
      </c>
    </row>
    <row r="83" spans="5:6" x14ac:dyDescent="0.2">
      <c r="E83">
        <f t="shared" si="5"/>
        <v>6.3999999999999932</v>
      </c>
      <c r="F83" s="8">
        <f t="shared" si="4"/>
        <v>2.7483949121744398</v>
      </c>
    </row>
    <row r="84" spans="5:6" x14ac:dyDescent="0.2">
      <c r="E84">
        <f t="shared" si="5"/>
        <v>6.4999999999999929</v>
      </c>
      <c r="F84" s="8">
        <f t="shared" ref="F84:F119" si="6">(($B$33*E84)/($B$34+E84))</f>
        <v>2.7497016706443915</v>
      </c>
    </row>
    <row r="85" spans="5:6" x14ac:dyDescent="0.2">
      <c r="E85">
        <f t="shared" ref="E85:E118" si="7">E84+0.1</f>
        <v>6.5999999999999925</v>
      </c>
      <c r="F85" s="8">
        <f t="shared" si="6"/>
        <v>2.7509700176366843</v>
      </c>
    </row>
    <row r="86" spans="5:6" x14ac:dyDescent="0.2">
      <c r="E86">
        <f t="shared" si="7"/>
        <v>6.6999999999999922</v>
      </c>
      <c r="F86" s="8">
        <f t="shared" si="6"/>
        <v>2.7522016222479717</v>
      </c>
    </row>
    <row r="87" spans="5:6" x14ac:dyDescent="0.2">
      <c r="E87">
        <f t="shared" si="7"/>
        <v>6.7999999999999918</v>
      </c>
      <c r="F87" s="8">
        <f t="shared" si="6"/>
        <v>2.7533980582524271</v>
      </c>
    </row>
    <row r="88" spans="5:6" x14ac:dyDescent="0.2">
      <c r="E88">
        <f t="shared" si="7"/>
        <v>6.8999999999999915</v>
      </c>
      <c r="F88" s="8">
        <f t="shared" si="6"/>
        <v>2.7545608108108106</v>
      </c>
    </row>
    <row r="89" spans="5:6" x14ac:dyDescent="0.2">
      <c r="E89">
        <f t="shared" si="7"/>
        <v>6.9999999999999911</v>
      </c>
      <c r="F89" s="8">
        <f t="shared" si="6"/>
        <v>2.7556912826207665</v>
      </c>
    </row>
    <row r="90" spans="5:6" x14ac:dyDescent="0.2">
      <c r="E90">
        <f t="shared" si="7"/>
        <v>7.0999999999999908</v>
      </c>
      <c r="F90" s="8">
        <f t="shared" si="6"/>
        <v>2.7567907995618834</v>
      </c>
    </row>
    <row r="91" spans="5:6" x14ac:dyDescent="0.2">
      <c r="E91">
        <f t="shared" si="7"/>
        <v>7.1999999999999904</v>
      </c>
      <c r="F91" s="8">
        <f t="shared" si="6"/>
        <v>2.7578606158833061</v>
      </c>
    </row>
    <row r="92" spans="5:6" x14ac:dyDescent="0.2">
      <c r="E92">
        <f t="shared" si="7"/>
        <v>7.2999999999999901</v>
      </c>
      <c r="F92" s="8">
        <f t="shared" si="6"/>
        <v>2.7589019189765458</v>
      </c>
    </row>
    <row r="93" spans="5:6" x14ac:dyDescent="0.2">
      <c r="E93">
        <f t="shared" si="7"/>
        <v>7.3999999999999897</v>
      </c>
      <c r="F93" s="8">
        <f t="shared" si="6"/>
        <v>2.7599158337716991</v>
      </c>
    </row>
    <row r="94" spans="5:6" x14ac:dyDescent="0.2">
      <c r="E94">
        <f t="shared" si="7"/>
        <v>7.4999999999999893</v>
      </c>
      <c r="F94" s="8">
        <f t="shared" si="6"/>
        <v>2.7609034267912769</v>
      </c>
    </row>
    <row r="95" spans="5:6" x14ac:dyDescent="0.2">
      <c r="E95">
        <f t="shared" si="7"/>
        <v>7.599999999999989</v>
      </c>
      <c r="F95" s="8">
        <f t="shared" si="6"/>
        <v>2.7618657098923629</v>
      </c>
    </row>
    <row r="96" spans="5:6" x14ac:dyDescent="0.2">
      <c r="E96">
        <f t="shared" si="7"/>
        <v>7.6999999999999886</v>
      </c>
      <c r="F96" s="8">
        <f t="shared" si="6"/>
        <v>2.7628036437246961</v>
      </c>
    </row>
    <row r="97" spans="5:6" x14ac:dyDescent="0.2">
      <c r="E97">
        <f t="shared" si="7"/>
        <v>7.7999999999999883</v>
      </c>
      <c r="F97" s="8">
        <f t="shared" si="6"/>
        <v>2.763718140929535</v>
      </c>
    </row>
    <row r="98" spans="5:6" x14ac:dyDescent="0.2">
      <c r="E98">
        <f t="shared" si="7"/>
        <v>7.8999999999999879</v>
      </c>
      <c r="F98" s="8">
        <f t="shared" si="6"/>
        <v>2.7646100691016775</v>
      </c>
    </row>
    <row r="99" spans="5:6" x14ac:dyDescent="0.2">
      <c r="E99">
        <f t="shared" si="7"/>
        <v>7.9999999999999876</v>
      </c>
      <c r="F99" s="8">
        <f t="shared" si="6"/>
        <v>2.7654802535348604</v>
      </c>
    </row>
    <row r="100" spans="5:6" x14ac:dyDescent="0.2">
      <c r="E100">
        <f t="shared" si="7"/>
        <v>8.0999999999999872</v>
      </c>
      <c r="F100" s="8">
        <f t="shared" si="6"/>
        <v>2.7663294797687858</v>
      </c>
    </row>
    <row r="101" spans="5:6" x14ac:dyDescent="0.2">
      <c r="E101">
        <f t="shared" si="7"/>
        <v>8.1999999999999869</v>
      </c>
      <c r="F101" s="8">
        <f t="shared" si="6"/>
        <v>2.7671584959543072</v>
      </c>
    </row>
    <row r="102" spans="5:6" x14ac:dyDescent="0.2">
      <c r="E102">
        <f t="shared" si="7"/>
        <v>8.2999999999999865</v>
      </c>
      <c r="F102" s="8">
        <f t="shared" si="6"/>
        <v>2.7679680150517396</v>
      </c>
    </row>
    <row r="103" spans="5:6" x14ac:dyDescent="0.2">
      <c r="E103">
        <f t="shared" si="7"/>
        <v>8.3999999999999861</v>
      </c>
      <c r="F103" s="8">
        <f t="shared" si="6"/>
        <v>2.7687587168758712</v>
      </c>
    </row>
    <row r="104" spans="5:6" x14ac:dyDescent="0.2">
      <c r="E104">
        <f t="shared" si="7"/>
        <v>8.4999999999999858</v>
      </c>
      <c r="F104" s="8">
        <f t="shared" si="6"/>
        <v>2.7695312499999996</v>
      </c>
    </row>
    <row r="105" spans="5:6" x14ac:dyDescent="0.2">
      <c r="E105">
        <f t="shared" si="7"/>
        <v>8.5999999999999854</v>
      </c>
      <c r="F105" s="8">
        <f t="shared" si="6"/>
        <v>2.7702862335302134</v>
      </c>
    </row>
    <row r="106" spans="5:6" x14ac:dyDescent="0.2">
      <c r="E106">
        <f t="shared" si="7"/>
        <v>8.6999999999999851</v>
      </c>
      <c r="F106" s="8">
        <f t="shared" si="6"/>
        <v>2.7710242587601073</v>
      </c>
    </row>
    <row r="107" spans="5:6" x14ac:dyDescent="0.2">
      <c r="E107">
        <f t="shared" si="7"/>
        <v>8.7999999999999847</v>
      </c>
      <c r="F107" s="8">
        <f t="shared" si="6"/>
        <v>2.7717458907152372</v>
      </c>
    </row>
    <row r="108" spans="5:6" x14ac:dyDescent="0.2">
      <c r="E108">
        <f t="shared" si="7"/>
        <v>8.8999999999999844</v>
      </c>
      <c r="F108" s="8">
        <f t="shared" si="6"/>
        <v>2.7724516695957817</v>
      </c>
    </row>
    <row r="109" spans="5:6" x14ac:dyDescent="0.2">
      <c r="E109">
        <f t="shared" si="7"/>
        <v>8.999999999999984</v>
      </c>
      <c r="F109" s="8">
        <f t="shared" si="6"/>
        <v>2.7731421121251625</v>
      </c>
    </row>
    <row r="110" spans="5:6" x14ac:dyDescent="0.2">
      <c r="E110">
        <f t="shared" si="7"/>
        <v>9.0999999999999837</v>
      </c>
      <c r="F110" s="8">
        <f t="shared" si="6"/>
        <v>2.7738177128116934</v>
      </c>
    </row>
    <row r="111" spans="5:6" x14ac:dyDescent="0.2">
      <c r="E111">
        <f t="shared" si="7"/>
        <v>9.1999999999999833</v>
      </c>
      <c r="F111" s="8">
        <f t="shared" si="6"/>
        <v>2.7744789451297316</v>
      </c>
    </row>
    <row r="112" spans="5:6" x14ac:dyDescent="0.2">
      <c r="E112">
        <f t="shared" si="7"/>
        <v>9.2999999999999829</v>
      </c>
      <c r="F112" s="8">
        <f t="shared" si="6"/>
        <v>2.7751262626262623</v>
      </c>
    </row>
    <row r="113" spans="5:6" x14ac:dyDescent="0.2">
      <c r="E113">
        <f t="shared" si="7"/>
        <v>9.3999999999999826</v>
      </c>
      <c r="F113" s="8">
        <f t="shared" si="6"/>
        <v>2.7757600999583505</v>
      </c>
    </row>
    <row r="114" spans="5:6" x14ac:dyDescent="0.2">
      <c r="E114">
        <f t="shared" si="7"/>
        <v>9.4999999999999822</v>
      </c>
      <c r="F114" s="8">
        <f t="shared" si="6"/>
        <v>2.7763808738664464</v>
      </c>
    </row>
    <row r="115" spans="5:6" x14ac:dyDescent="0.2">
      <c r="E115">
        <f t="shared" si="7"/>
        <v>9.5999999999999819</v>
      </c>
      <c r="F115" s="8">
        <f t="shared" si="6"/>
        <v>2.7769889840881268</v>
      </c>
    </row>
    <row r="116" spans="5:6" x14ac:dyDescent="0.2">
      <c r="E116">
        <f t="shared" si="7"/>
        <v>9.6999999999999815</v>
      </c>
      <c r="F116" s="8">
        <f t="shared" si="6"/>
        <v>2.7775848142164778</v>
      </c>
    </row>
    <row r="117" spans="5:6" x14ac:dyDescent="0.2">
      <c r="E117">
        <f t="shared" si="7"/>
        <v>9.7999999999999812</v>
      </c>
      <c r="F117" s="8">
        <f t="shared" si="6"/>
        <v>2.7781687325069968</v>
      </c>
    </row>
    <row r="118" spans="5:6" x14ac:dyDescent="0.2">
      <c r="E118">
        <f t="shared" si="7"/>
        <v>9.8999999999999808</v>
      </c>
      <c r="F118" s="8">
        <f t="shared" si="6"/>
        <v>2.778741092636579</v>
      </c>
    </row>
    <row r="119" spans="5:6" x14ac:dyDescent="0.2">
      <c r="E119">
        <f>E118+0.1</f>
        <v>9.9999999999999805</v>
      </c>
      <c r="F119" s="8">
        <f t="shared" si="6"/>
        <v>2.7793022344178748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1E74-09B9-1141-B79B-5085016C62A3}">
  <dimension ref="A2:I34"/>
  <sheetViews>
    <sheetView workbookViewId="0">
      <selection activeCell="E30" sqref="E30"/>
    </sheetView>
  </sheetViews>
  <sheetFormatPr baseColWidth="10" defaultRowHeight="13" x14ac:dyDescent="0.15"/>
  <cols>
    <col min="1" max="1" width="34.5" style="4" bestFit="1" customWidth="1"/>
    <col min="2" max="2" width="12.33203125" style="4" bestFit="1" customWidth="1"/>
    <col min="3" max="6" width="10.83203125" style="4"/>
    <col min="7" max="7" width="12.33203125" style="4" bestFit="1" customWidth="1"/>
    <col min="8" max="16384" width="10.83203125" style="4"/>
  </cols>
  <sheetData>
    <row r="2" spans="1:9" x14ac:dyDescent="0.15">
      <c r="A2" s="4" t="s">
        <v>12</v>
      </c>
      <c r="B2" s="4">
        <v>514.62</v>
      </c>
    </row>
    <row r="3" spans="1:9" x14ac:dyDescent="0.15">
      <c r="A3" s="4" t="s">
        <v>13</v>
      </c>
      <c r="B3" s="4">
        <v>405</v>
      </c>
    </row>
    <row r="4" spans="1:9" x14ac:dyDescent="0.15">
      <c r="A4" s="4" t="s">
        <v>14</v>
      </c>
      <c r="B4" s="4">
        <f>AVERAGE('ABTS before reconst.'!$N$3:$P$3)</f>
        <v>0.45230158730158737</v>
      </c>
    </row>
    <row r="5" spans="1:9" x14ac:dyDescent="0.15">
      <c r="A5" s="4" t="s">
        <v>15</v>
      </c>
      <c r="B5" s="4">
        <v>0.01</v>
      </c>
    </row>
    <row r="6" spans="1:9" x14ac:dyDescent="0.15">
      <c r="A6" s="4" t="s">
        <v>16</v>
      </c>
      <c r="B6" s="4">
        <f>B4/B5</f>
        <v>45.230158730158735</v>
      </c>
    </row>
    <row r="7" spans="1:9" x14ac:dyDescent="0.15">
      <c r="A7" s="4" t="s">
        <v>17</v>
      </c>
      <c r="B7" s="4">
        <v>36.799999999999997</v>
      </c>
      <c r="D7" s="4" t="s">
        <v>18</v>
      </c>
    </row>
    <row r="8" spans="1:9" x14ac:dyDescent="0.15">
      <c r="A8" s="4" t="s">
        <v>19</v>
      </c>
      <c r="B8" s="4">
        <f>B4/B7</f>
        <v>1.2290804002760527E-2</v>
      </c>
      <c r="C8" s="4">
        <f>B8*1000</f>
        <v>12.290804002760527</v>
      </c>
      <c r="D8" s="4">
        <f>C8*1000</f>
        <v>12290.804002760528</v>
      </c>
      <c r="G8" s="4">
        <f>B8*0.0002</f>
        <v>2.4581608005521055E-6</v>
      </c>
      <c r="H8" s="4">
        <f>G8*1000</f>
        <v>2.4581608005521055E-3</v>
      </c>
      <c r="I8" s="4">
        <f>H8*1000</f>
        <v>2.4581608005521054</v>
      </c>
    </row>
    <row r="9" spans="1:9" x14ac:dyDescent="0.15">
      <c r="A9" s="4" t="s">
        <v>20</v>
      </c>
      <c r="B9" s="4">
        <v>50500</v>
      </c>
      <c r="D9" s="4" t="s">
        <v>18</v>
      </c>
    </row>
    <row r="10" spans="1:9" x14ac:dyDescent="0.15">
      <c r="A10" s="4" t="s">
        <v>21</v>
      </c>
      <c r="B10" s="4">
        <f>B5/B9</f>
        <v>1.9801980198019803E-7</v>
      </c>
      <c r="C10" s="4">
        <f>B10*1000</f>
        <v>1.9801980198019803E-4</v>
      </c>
      <c r="D10" s="4">
        <f>C10*1000</f>
        <v>0.19801980198019803</v>
      </c>
    </row>
    <row r="11" spans="1:9" x14ac:dyDescent="0.15">
      <c r="A11" s="4" t="s">
        <v>22</v>
      </c>
      <c r="B11" s="4">
        <f>(B8/B10)/60</f>
        <v>1034.4760035656775</v>
      </c>
    </row>
    <row r="12" spans="1:9" x14ac:dyDescent="0.15">
      <c r="A12" s="4" t="s">
        <v>23</v>
      </c>
      <c r="B12" s="5">
        <f>B11*60</f>
        <v>62068.560213940647</v>
      </c>
    </row>
    <row r="16" spans="1:9" x14ac:dyDescent="0.15">
      <c r="A16" s="4" t="s">
        <v>12</v>
      </c>
      <c r="B16" s="4">
        <v>514.62</v>
      </c>
    </row>
    <row r="17" spans="1:7" x14ac:dyDescent="0.15">
      <c r="A17" s="4" t="s">
        <v>13</v>
      </c>
      <c r="B17" s="4">
        <v>405</v>
      </c>
    </row>
    <row r="18" spans="1:7" x14ac:dyDescent="0.15">
      <c r="A18" s="4" t="s">
        <v>14</v>
      </c>
      <c r="B18" s="4">
        <f>B4</f>
        <v>0.45230158730158737</v>
      </c>
    </row>
    <row r="19" spans="1:7" x14ac:dyDescent="0.15">
      <c r="A19" s="4" t="s">
        <v>15</v>
      </c>
      <c r="B19" s="4">
        <v>0.01</v>
      </c>
    </row>
    <row r="20" spans="1:7" x14ac:dyDescent="0.15">
      <c r="A20" s="4" t="s">
        <v>16</v>
      </c>
      <c r="B20" s="4">
        <f>B18/B19</f>
        <v>45.230158730158735</v>
      </c>
      <c r="G20" s="4">
        <f>0.2/1000</f>
        <v>2.0000000000000001E-4</v>
      </c>
    </row>
    <row r="21" spans="1:7" x14ac:dyDescent="0.15">
      <c r="A21" s="4" t="s">
        <v>24</v>
      </c>
      <c r="B21" s="4">
        <v>36.799999999999997</v>
      </c>
    </row>
    <row r="22" spans="1:7" x14ac:dyDescent="0.15">
      <c r="A22" s="4" t="s">
        <v>25</v>
      </c>
      <c r="B22" s="4">
        <v>200</v>
      </c>
    </row>
    <row r="23" spans="1:7" x14ac:dyDescent="0.15">
      <c r="A23" s="4" t="s">
        <v>26</v>
      </c>
      <c r="B23" s="4">
        <f>B18/B21*1000</f>
        <v>12.290804002760527</v>
      </c>
    </row>
    <row r="24" spans="1:7" x14ac:dyDescent="0.15">
      <c r="A24" s="4" t="s">
        <v>27</v>
      </c>
      <c r="B24" s="4">
        <f>B23*(B22/10^6)</f>
        <v>2.4581608005521055E-3</v>
      </c>
    </row>
    <row r="25" spans="1:7" x14ac:dyDescent="0.15">
      <c r="A25" s="4" t="s">
        <v>28</v>
      </c>
      <c r="B25" s="4">
        <f>B24*1000</f>
        <v>2.4581608005521054</v>
      </c>
    </row>
    <row r="26" spans="1:7" x14ac:dyDescent="0.15">
      <c r="A26" s="4" t="s">
        <v>29</v>
      </c>
      <c r="B26" s="4">
        <f>B25/B19</f>
        <v>245.81608005521053</v>
      </c>
    </row>
    <row r="27" spans="1:7" x14ac:dyDescent="0.15">
      <c r="A27" s="4" t="s">
        <v>30</v>
      </c>
      <c r="B27" s="4">
        <f>B25/60</f>
        <v>4.096934667586842E-2</v>
      </c>
    </row>
    <row r="28" spans="1:7" x14ac:dyDescent="0.15">
      <c r="A28" s="6" t="s">
        <v>31</v>
      </c>
      <c r="B28" s="6">
        <f>B27/D10</f>
        <v>0.20689520071313552</v>
      </c>
    </row>
    <row r="29" spans="1:7" x14ac:dyDescent="0.15">
      <c r="C29" s="6" t="s">
        <v>48</v>
      </c>
      <c r="D29" s="6">
        <f>B28/'ABTS before reconst.'!B34</f>
        <v>1.0141921603585076</v>
      </c>
      <c r="E29" s="4" t="s">
        <v>49</v>
      </c>
    </row>
    <row r="32" spans="1:7" x14ac:dyDescent="0.15">
      <c r="A32" s="6" t="s">
        <v>32</v>
      </c>
      <c r="B32" s="6">
        <f>D10</f>
        <v>0.19801980198019803</v>
      </c>
    </row>
    <row r="33" spans="1:2" x14ac:dyDescent="0.15">
      <c r="A33" s="6" t="s">
        <v>28</v>
      </c>
      <c r="B33" s="6">
        <f>B25</f>
        <v>2.4581608005521054</v>
      </c>
    </row>
    <row r="34" spans="1:2" x14ac:dyDescent="0.15">
      <c r="A34" s="6" t="s">
        <v>33</v>
      </c>
      <c r="B34" s="6">
        <f>B33/B32</f>
        <v>12.413712042788132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5E25-86DF-5A41-838F-10CEB2BF2AC5}">
  <dimension ref="B2:R104"/>
  <sheetViews>
    <sheetView topLeftCell="A6" workbookViewId="0">
      <selection activeCell="C35" sqref="C35:C39"/>
    </sheetView>
  </sheetViews>
  <sheetFormatPr baseColWidth="10" defaultRowHeight="16" x14ac:dyDescent="0.2"/>
  <cols>
    <col min="2" max="2" width="16.33203125" bestFit="1" customWidth="1"/>
    <col min="8" max="8" width="12.1640625" bestFit="1" customWidth="1"/>
    <col min="9" max="9" width="19.33203125" bestFit="1" customWidth="1"/>
    <col min="10" max="10" width="12.6640625" bestFit="1" customWidth="1"/>
    <col min="14" max="14" width="32.1640625" bestFit="1" customWidth="1"/>
  </cols>
  <sheetData>
    <row r="2" spans="2:18" x14ac:dyDescent="0.2">
      <c r="B2" t="s">
        <v>58</v>
      </c>
      <c r="C2" t="s">
        <v>60</v>
      </c>
      <c r="D2" t="s">
        <v>59</v>
      </c>
      <c r="E2" t="s">
        <v>61</v>
      </c>
      <c r="F2" s="7" t="s">
        <v>62</v>
      </c>
      <c r="G2" s="7"/>
      <c r="H2" s="7"/>
      <c r="I2" t="s">
        <v>63</v>
      </c>
      <c r="J2" t="s">
        <v>6</v>
      </c>
    </row>
    <row r="3" spans="2:18" x14ac:dyDescent="0.2">
      <c r="M3" t="s">
        <v>7</v>
      </c>
      <c r="N3" t="s">
        <v>40</v>
      </c>
      <c r="O3" t="s">
        <v>6</v>
      </c>
      <c r="Q3" t="s">
        <v>7</v>
      </c>
      <c r="R3" t="s">
        <v>40</v>
      </c>
    </row>
    <row r="4" spans="2:18" x14ac:dyDescent="0.2">
      <c r="B4">
        <v>2.5000000000000001E-2</v>
      </c>
      <c r="C4" s="8">
        <v>1.3035714285714267E-3</v>
      </c>
      <c r="D4" s="8">
        <f>C4*60</f>
        <v>7.8214285714285597E-2</v>
      </c>
      <c r="E4" s="8">
        <f>D4/$C$40</f>
        <v>7.8214285714285596</v>
      </c>
      <c r="G4" s="8">
        <f>(E4)/(($C$41)*($C$42))</f>
        <v>0.38370430589818288</v>
      </c>
      <c r="M4">
        <v>0</v>
      </c>
      <c r="N4" s="9">
        <v>0</v>
      </c>
      <c r="O4" s="9">
        <v>0</v>
      </c>
      <c r="Q4">
        <v>0</v>
      </c>
      <c r="R4" s="9">
        <f>(($N$17*Q4)/($N$18+Q4))</f>
        <v>0</v>
      </c>
    </row>
    <row r="5" spans="2:18" x14ac:dyDescent="0.2">
      <c r="C5" s="8">
        <v>1.2232142857142869E-3</v>
      </c>
      <c r="D5" s="8">
        <f t="shared" ref="D5:D33" si="0">C5*60</f>
        <v>7.3392857142857218E-2</v>
      </c>
      <c r="E5" s="8">
        <f t="shared" ref="E5:E33" si="1">D5/$C$40</f>
        <v>7.3392857142857215</v>
      </c>
      <c r="G5" s="8">
        <f t="shared" ref="G5:G33" si="2">(E5)/(($C$41)*($C$42))</f>
        <v>0.36005130074007657</v>
      </c>
      <c r="I5" s="8">
        <f>AVERAGE(G4:G6)</f>
        <v>0.39071260372280786</v>
      </c>
      <c r="J5" s="8">
        <f>_xlfn.STDEV.P(G4:G6)</f>
        <v>2.833272880129422E-2</v>
      </c>
      <c r="M5">
        <v>2.5000000000000001E-2</v>
      </c>
      <c r="N5" s="9">
        <f>I5</f>
        <v>0.39071260372280786</v>
      </c>
      <c r="O5" s="9">
        <f>J5</f>
        <v>2.833272880129422E-2</v>
      </c>
      <c r="Q5">
        <f>Q4+0.1</f>
        <v>0.1</v>
      </c>
      <c r="R5" s="9">
        <f t="shared" ref="R5:R68" si="3">(($N$17*Q5)/($N$18+Q5))</f>
        <v>1.4043341887653265</v>
      </c>
    </row>
    <row r="6" spans="2:18" x14ac:dyDescent="0.2">
      <c r="C6" s="8">
        <v>1.4553571428571441E-3</v>
      </c>
      <c r="D6" s="8">
        <f t="shared" si="0"/>
        <v>8.7321428571428647E-2</v>
      </c>
      <c r="E6" s="8">
        <f t="shared" si="1"/>
        <v>8.7321428571428648</v>
      </c>
      <c r="G6" s="8">
        <f t="shared" si="2"/>
        <v>0.42838220453016407</v>
      </c>
      <c r="I6" s="8"/>
      <c r="J6" s="8"/>
      <c r="M6">
        <v>0.05</v>
      </c>
      <c r="N6" s="9">
        <f>I8</f>
        <v>0.87486917844060663</v>
      </c>
      <c r="O6" s="9">
        <f>J8</f>
        <v>2.1474331304256331E-2</v>
      </c>
      <c r="Q6">
        <f t="shared" ref="Q6:Q69" si="4">Q5+0.1</f>
        <v>0.2</v>
      </c>
      <c r="R6" s="9">
        <f t="shared" si="3"/>
        <v>2.1854892389616154</v>
      </c>
    </row>
    <row r="7" spans="2:18" x14ac:dyDescent="0.2">
      <c r="B7">
        <v>0.05</v>
      </c>
      <c r="C7" s="8">
        <v>3.0238095238095219E-3</v>
      </c>
      <c r="D7" s="8">
        <f t="shared" si="0"/>
        <v>0.18142857142857133</v>
      </c>
      <c r="E7" s="8">
        <f t="shared" si="1"/>
        <v>18.142857142857132</v>
      </c>
      <c r="G7" s="8">
        <f t="shared" si="2"/>
        <v>0.89005382372729258</v>
      </c>
      <c r="I7" s="8"/>
      <c r="J7" s="8"/>
      <c r="M7">
        <v>0.1</v>
      </c>
      <c r="N7" s="9">
        <f>I11</f>
        <v>1.2708380055318831</v>
      </c>
      <c r="O7" s="9">
        <f>J11</f>
        <v>5.3168716251500117E-2</v>
      </c>
      <c r="Q7">
        <f t="shared" si="4"/>
        <v>0.30000000000000004</v>
      </c>
      <c r="R7" s="9">
        <f t="shared" si="3"/>
        <v>2.6829489740330494</v>
      </c>
    </row>
    <row r="8" spans="2:18" x14ac:dyDescent="0.2">
      <c r="C8" s="8">
        <v>3.0238095238095245E-3</v>
      </c>
      <c r="D8" s="8">
        <f t="shared" si="0"/>
        <v>0.18142857142857147</v>
      </c>
      <c r="E8" s="8">
        <f t="shared" si="1"/>
        <v>18.142857142857146</v>
      </c>
      <c r="G8" s="8">
        <f t="shared" si="2"/>
        <v>0.89005382372729325</v>
      </c>
      <c r="I8" s="8">
        <f>AVERAGE(G7:G9)</f>
        <v>0.87486917844060663</v>
      </c>
      <c r="J8" s="8">
        <f>_xlfn.STDEV.P(G7:G9)</f>
        <v>2.1474331304256331E-2</v>
      </c>
      <c r="M8">
        <v>0.25</v>
      </c>
      <c r="N8" s="9">
        <f>I14</f>
        <v>2.407350302758466</v>
      </c>
      <c r="O8" s="9">
        <f>J14</f>
        <v>0.20320035534857089</v>
      </c>
      <c r="Q8">
        <f t="shared" si="4"/>
        <v>0.4</v>
      </c>
      <c r="R8" s="9">
        <f t="shared" si="3"/>
        <v>3.0275088366374669</v>
      </c>
    </row>
    <row r="9" spans="2:18" x14ac:dyDescent="0.2">
      <c r="C9" s="8">
        <v>2.8690476190476174E-3</v>
      </c>
      <c r="D9" s="8">
        <f t="shared" si="0"/>
        <v>0.17214285714285704</v>
      </c>
      <c r="E9" s="8">
        <f t="shared" si="1"/>
        <v>17.214285714285705</v>
      </c>
      <c r="G9" s="8">
        <f t="shared" si="2"/>
        <v>0.84449988786723429</v>
      </c>
      <c r="I9" s="8"/>
      <c r="J9" s="8"/>
      <c r="M9">
        <v>0.5</v>
      </c>
      <c r="N9" s="9">
        <f>I17</f>
        <v>3.5637194438214843</v>
      </c>
      <c r="O9" s="9">
        <f>J17</f>
        <v>0.19360422740524696</v>
      </c>
      <c r="Q9">
        <f t="shared" si="4"/>
        <v>0.5</v>
      </c>
      <c r="R9" s="9">
        <f t="shared" si="3"/>
        <v>3.280271746370055</v>
      </c>
    </row>
    <row r="10" spans="2:18" x14ac:dyDescent="0.2">
      <c r="B10">
        <v>0.1</v>
      </c>
      <c r="C10" s="8">
        <v>4.5714285714285718E-3</v>
      </c>
      <c r="D10" s="8">
        <f t="shared" si="0"/>
        <v>0.2742857142857143</v>
      </c>
      <c r="E10" s="8">
        <f t="shared" si="1"/>
        <v>27.428571428571431</v>
      </c>
      <c r="G10" s="8">
        <f t="shared" si="2"/>
        <v>1.3455931823278764</v>
      </c>
      <c r="I10" s="8"/>
      <c r="J10" s="8"/>
      <c r="M10">
        <v>1</v>
      </c>
      <c r="N10" s="9">
        <f>I20</f>
        <v>3.7774725274725274</v>
      </c>
      <c r="O10" s="9">
        <f>J20</f>
        <v>5.606638259699448E-2</v>
      </c>
      <c r="Q10">
        <f t="shared" si="4"/>
        <v>0.6</v>
      </c>
      <c r="R10" s="9">
        <f t="shared" si="3"/>
        <v>3.4736099682614312</v>
      </c>
    </row>
    <row r="11" spans="2:18" x14ac:dyDescent="0.2">
      <c r="C11" s="8">
        <v>4.2142857142857147E-3</v>
      </c>
      <c r="D11" s="8">
        <f t="shared" si="0"/>
        <v>0.25285714285714289</v>
      </c>
      <c r="E11" s="8">
        <f t="shared" si="1"/>
        <v>25.285714285714288</v>
      </c>
      <c r="G11" s="8">
        <f t="shared" si="2"/>
        <v>1.240468714958511</v>
      </c>
      <c r="I11" s="8">
        <f>AVERAGE(G10:G12)</f>
        <v>1.2708380055318831</v>
      </c>
      <c r="J11" s="8">
        <f>_xlfn.STDEV.P(G10:G12)</f>
        <v>5.3168716251500117E-2</v>
      </c>
      <c r="M11">
        <v>2.5</v>
      </c>
      <c r="N11" s="9">
        <f>I23</f>
        <v>3.144389623981461</v>
      </c>
      <c r="O11" s="9">
        <f>J23</f>
        <v>0.20095885818575362</v>
      </c>
      <c r="Q11">
        <f t="shared" si="4"/>
        <v>0.7</v>
      </c>
      <c r="R11" s="9">
        <f t="shared" si="3"/>
        <v>3.6262753760387088</v>
      </c>
    </row>
    <row r="12" spans="2:18" x14ac:dyDescent="0.2">
      <c r="C12" s="8">
        <v>4.1666666666666657E-3</v>
      </c>
      <c r="D12" s="8">
        <f t="shared" si="0"/>
        <v>0.24999999999999994</v>
      </c>
      <c r="E12" s="8">
        <f t="shared" si="1"/>
        <v>24.999999999999993</v>
      </c>
      <c r="G12" s="8">
        <f t="shared" si="2"/>
        <v>1.2264521193092619</v>
      </c>
      <c r="I12" s="8"/>
      <c r="J12" s="8"/>
      <c r="M12">
        <v>5</v>
      </c>
      <c r="N12" s="9">
        <f>I26</f>
        <v>2.701698811392689</v>
      </c>
      <c r="O12" s="9">
        <f>J26</f>
        <v>0.12282862544258104</v>
      </c>
      <c r="Q12">
        <f t="shared" si="4"/>
        <v>0.79999999999999993</v>
      </c>
      <c r="R12" s="9">
        <f t="shared" si="3"/>
        <v>3.7498810316931568</v>
      </c>
    </row>
    <row r="13" spans="2:18" x14ac:dyDescent="0.2">
      <c r="B13">
        <v>0.25</v>
      </c>
      <c r="C13" s="8">
        <v>7.3214285714285707E-3</v>
      </c>
      <c r="D13" s="8">
        <f t="shared" si="0"/>
        <v>0.43928571428571422</v>
      </c>
      <c r="E13" s="8">
        <f t="shared" si="1"/>
        <v>43.928571428571423</v>
      </c>
      <c r="G13" s="8">
        <f t="shared" si="2"/>
        <v>2.155051581071989</v>
      </c>
      <c r="I13" s="8"/>
      <c r="J13" s="8"/>
      <c r="M13">
        <v>7.5</v>
      </c>
      <c r="N13" s="9">
        <f>I29</f>
        <v>2.2772587743888764</v>
      </c>
      <c r="O13" s="9">
        <f>J29</f>
        <v>0.2667533359497663</v>
      </c>
      <c r="Q13">
        <f t="shared" si="4"/>
        <v>0.89999999999999991</v>
      </c>
      <c r="R13" s="9">
        <f t="shared" si="3"/>
        <v>3.8520031285304595</v>
      </c>
    </row>
    <row r="14" spans="2:18" x14ac:dyDescent="0.2">
      <c r="C14" s="8">
        <v>8.2023809523809506E-3</v>
      </c>
      <c r="D14" s="8">
        <f t="shared" si="0"/>
        <v>0.49214285714285705</v>
      </c>
      <c r="E14" s="8">
        <f t="shared" si="1"/>
        <v>49.214285714285701</v>
      </c>
      <c r="G14" s="8">
        <f t="shared" si="2"/>
        <v>2.4143586005830895</v>
      </c>
      <c r="I14" s="8">
        <f>AVERAGE(G13:G15)</f>
        <v>2.407350302758466</v>
      </c>
      <c r="J14" s="8">
        <f>_xlfn.STDEV.P(G13:G15)</f>
        <v>0.20320035534857089</v>
      </c>
      <c r="M14">
        <v>10</v>
      </c>
      <c r="N14" s="9">
        <f>I32</f>
        <v>2.3933337071092171</v>
      </c>
      <c r="O14" s="9">
        <f>J32</f>
        <v>5.6066382596994924E-2</v>
      </c>
      <c r="Q14">
        <f t="shared" si="4"/>
        <v>0.99999999999999989</v>
      </c>
      <c r="R14" s="9">
        <f t="shared" si="3"/>
        <v>3.9377948348924594</v>
      </c>
    </row>
    <row r="15" spans="2:18" x14ac:dyDescent="0.2">
      <c r="C15" s="8">
        <v>9.0119047619047644E-3</v>
      </c>
      <c r="D15" s="8">
        <f t="shared" si="0"/>
        <v>0.54071428571428581</v>
      </c>
      <c r="E15" s="8">
        <f t="shared" si="1"/>
        <v>54.071428571428584</v>
      </c>
      <c r="G15" s="8">
        <f t="shared" si="2"/>
        <v>2.6526407266203189</v>
      </c>
      <c r="I15" s="8"/>
      <c r="J15" s="8"/>
      <c r="Q15">
        <f t="shared" si="4"/>
        <v>1.0999999999999999</v>
      </c>
      <c r="R15" s="9">
        <f t="shared" si="3"/>
        <v>4.0108832457244397</v>
      </c>
    </row>
    <row r="16" spans="2:18" x14ac:dyDescent="0.2">
      <c r="B16">
        <v>0.5</v>
      </c>
      <c r="C16" s="8">
        <v>1.1449404761904763E-2</v>
      </c>
      <c r="D16" s="8">
        <f t="shared" si="0"/>
        <v>0.68696428571428581</v>
      </c>
      <c r="E16" s="8">
        <f t="shared" si="1"/>
        <v>68.696428571428584</v>
      </c>
      <c r="G16" s="8">
        <f t="shared" si="2"/>
        <v>3.3701152164162376</v>
      </c>
      <c r="I16" s="8"/>
      <c r="J16" s="8"/>
      <c r="M16" t="s">
        <v>64</v>
      </c>
      <c r="Q16">
        <f t="shared" si="4"/>
        <v>1.2</v>
      </c>
      <c r="R16" s="9">
        <f t="shared" si="3"/>
        <v>4.0738953608602744</v>
      </c>
    </row>
    <row r="17" spans="2:18" x14ac:dyDescent="0.2">
      <c r="C17" s="8">
        <v>1.3669642857142852E-2</v>
      </c>
      <c r="D17" s="8">
        <f t="shared" si="0"/>
        <v>0.8201785714285712</v>
      </c>
      <c r="E17" s="8">
        <f t="shared" si="1"/>
        <v>82.017857142857125</v>
      </c>
      <c r="G17" s="8"/>
      <c r="I17" s="8">
        <f>AVERAGE(G16:G18)</f>
        <v>3.5637194438214843</v>
      </c>
      <c r="J17" s="8">
        <f>_xlfn.STDEV.P(G16:G18)</f>
        <v>0.19360422740524696</v>
      </c>
      <c r="M17" t="s">
        <v>8</v>
      </c>
      <c r="N17">
        <v>4.9249999999999998</v>
      </c>
      <c r="O17" t="s">
        <v>41</v>
      </c>
      <c r="Q17">
        <f t="shared" si="4"/>
        <v>1.3</v>
      </c>
      <c r="R17" s="9">
        <f t="shared" si="3"/>
        <v>4.1287805507190303</v>
      </c>
    </row>
    <row r="18" spans="2:18" x14ac:dyDescent="0.2">
      <c r="C18" s="8">
        <v>1.2764880952380949E-2</v>
      </c>
      <c r="D18" s="8">
        <f t="shared" si="0"/>
        <v>0.76589285714285693</v>
      </c>
      <c r="E18" s="8">
        <f t="shared" si="1"/>
        <v>76.589285714285694</v>
      </c>
      <c r="G18" s="8">
        <f t="shared" si="2"/>
        <v>3.7573236712267315</v>
      </c>
      <c r="I18" s="8"/>
      <c r="J18" s="8"/>
      <c r="M18" t="s">
        <v>9</v>
      </c>
      <c r="N18">
        <v>0.25069999999999998</v>
      </c>
      <c r="O18" t="s">
        <v>42</v>
      </c>
      <c r="Q18">
        <f t="shared" si="4"/>
        <v>1.4000000000000001</v>
      </c>
      <c r="R18" s="9">
        <f t="shared" si="3"/>
        <v>4.17701581147392</v>
      </c>
    </row>
    <row r="19" spans="2:18" x14ac:dyDescent="0.2">
      <c r="B19">
        <v>1</v>
      </c>
      <c r="C19" s="8">
        <v>1.1892857142857146E-2</v>
      </c>
      <c r="D19" s="8">
        <f t="shared" si="0"/>
        <v>0.71357142857142875</v>
      </c>
      <c r="E19" s="8">
        <f t="shared" si="1"/>
        <v>71.357142857142875</v>
      </c>
      <c r="G19" s="8"/>
      <c r="I19" s="8"/>
      <c r="J19" s="8"/>
      <c r="Q19">
        <f t="shared" si="4"/>
        <v>1.5000000000000002</v>
      </c>
      <c r="R19" s="9">
        <f t="shared" si="3"/>
        <v>4.2197406751585085</v>
      </c>
    </row>
    <row r="20" spans="2:18" x14ac:dyDescent="0.2">
      <c r="C20" s="8">
        <v>1.2642857142857143E-2</v>
      </c>
      <c r="D20" s="8">
        <f t="shared" si="0"/>
        <v>0.75857142857142856</v>
      </c>
      <c r="E20" s="8">
        <f t="shared" si="1"/>
        <v>75.857142857142861</v>
      </c>
      <c r="G20" s="8">
        <f t="shared" si="2"/>
        <v>3.7214061448755329</v>
      </c>
      <c r="I20" s="8">
        <f>AVERAGE(G19:G21)</f>
        <v>3.7774725274725274</v>
      </c>
      <c r="J20" s="8">
        <f>_xlfn.STDEV.P(G19:G21)</f>
        <v>5.606638259699448E-2</v>
      </c>
      <c r="Q20">
        <f t="shared" si="4"/>
        <v>1.6000000000000003</v>
      </c>
      <c r="R20" s="9">
        <f t="shared" si="3"/>
        <v>4.2578483816934138</v>
      </c>
    </row>
    <row r="21" spans="2:18" x14ac:dyDescent="0.2">
      <c r="C21" s="8">
        <v>1.3023809523809523E-2</v>
      </c>
      <c r="D21" s="8">
        <f t="shared" si="0"/>
        <v>0.78142857142857136</v>
      </c>
      <c r="E21" s="8">
        <f t="shared" si="1"/>
        <v>78.142857142857139</v>
      </c>
      <c r="G21" s="8">
        <f t="shared" si="2"/>
        <v>3.8335389100695219</v>
      </c>
      <c r="I21" s="8"/>
      <c r="J21" s="8"/>
      <c r="Q21">
        <f t="shared" si="4"/>
        <v>1.7000000000000004</v>
      </c>
      <c r="R21" s="9">
        <f t="shared" si="3"/>
        <v>4.2920490080483935</v>
      </c>
    </row>
    <row r="22" spans="2:18" x14ac:dyDescent="0.2">
      <c r="B22">
        <v>2.5</v>
      </c>
      <c r="C22" s="8">
        <v>1.0761904761904761E-2</v>
      </c>
      <c r="D22" s="8">
        <f t="shared" si="0"/>
        <v>0.64571428571428569</v>
      </c>
      <c r="E22" s="8">
        <f t="shared" si="1"/>
        <v>64.571428571428569</v>
      </c>
      <c r="G22" s="8">
        <f t="shared" si="2"/>
        <v>3.1677506167302085</v>
      </c>
      <c r="I22" s="8"/>
      <c r="J22" s="8"/>
      <c r="Q22">
        <f t="shared" si="4"/>
        <v>1.8000000000000005</v>
      </c>
      <c r="R22" s="9">
        <f t="shared" si="3"/>
        <v>4.3229141268835036</v>
      </c>
    </row>
    <row r="23" spans="2:18" x14ac:dyDescent="0.2">
      <c r="C23" s="8">
        <v>9.8095238095238114E-3</v>
      </c>
      <c r="D23" s="8">
        <f t="shared" si="0"/>
        <v>0.58857142857142863</v>
      </c>
      <c r="E23" s="8">
        <f t="shared" si="1"/>
        <v>58.857142857142861</v>
      </c>
      <c r="G23" s="8">
        <f t="shared" si="2"/>
        <v>2.8874187037452343</v>
      </c>
      <c r="I23" s="8">
        <f>AVERAGE(G22:G24)</f>
        <v>3.144389623981461</v>
      </c>
      <c r="J23" s="8">
        <f>_xlfn.STDEV.P(G22:G24)</f>
        <v>0.20095885818575362</v>
      </c>
      <c r="Q23">
        <f t="shared" si="4"/>
        <v>1.9000000000000006</v>
      </c>
      <c r="R23" s="9">
        <f t="shared" si="3"/>
        <v>4.3509090063700189</v>
      </c>
    </row>
    <row r="24" spans="2:18" x14ac:dyDescent="0.2">
      <c r="C24" s="8">
        <v>1.1476190476190478E-2</v>
      </c>
      <c r="D24" s="8">
        <f t="shared" si="0"/>
        <v>0.68857142857142872</v>
      </c>
      <c r="E24" s="8">
        <f t="shared" si="1"/>
        <v>68.857142857142875</v>
      </c>
      <c r="G24" s="8">
        <f t="shared" si="2"/>
        <v>3.3779995514689403</v>
      </c>
      <c r="I24" s="8"/>
      <c r="J24" s="8"/>
      <c r="Q24">
        <f t="shared" si="4"/>
        <v>2.0000000000000004</v>
      </c>
      <c r="R24" s="9">
        <f t="shared" si="3"/>
        <v>4.376416226063002</v>
      </c>
    </row>
    <row r="25" spans="2:18" x14ac:dyDescent="0.2">
      <c r="B25">
        <v>5</v>
      </c>
      <c r="C25" s="8">
        <v>8.6309523809523815E-3</v>
      </c>
      <c r="D25" s="8">
        <f t="shared" si="0"/>
        <v>0.5178571428571429</v>
      </c>
      <c r="E25" s="8">
        <f t="shared" si="1"/>
        <v>51.785714285714292</v>
      </c>
      <c r="G25" s="8">
        <f t="shared" si="2"/>
        <v>2.5405079614263291</v>
      </c>
      <c r="I25" s="8"/>
      <c r="J25" s="8"/>
      <c r="Q25">
        <f t="shared" si="4"/>
        <v>2.1000000000000005</v>
      </c>
      <c r="R25" s="9">
        <f t="shared" si="3"/>
        <v>4.3997532649848985</v>
      </c>
    </row>
    <row r="26" spans="2:18" x14ac:dyDescent="0.2">
      <c r="C26" s="8">
        <v>9.2619047619047629E-3</v>
      </c>
      <c r="D26" s="8">
        <f t="shared" si="0"/>
        <v>0.55571428571428583</v>
      </c>
      <c r="E26" s="8">
        <f t="shared" si="1"/>
        <v>55.571428571428584</v>
      </c>
      <c r="G26" s="8">
        <f t="shared" si="2"/>
        <v>2.7262278537788749</v>
      </c>
      <c r="I26" s="8">
        <f>AVERAGE(G25:G27)</f>
        <v>2.701698811392689</v>
      </c>
      <c r="J26" s="8">
        <f>_xlfn.STDEV.P(G25:G27)</f>
        <v>0.12282862544258104</v>
      </c>
      <c r="Q26">
        <f t="shared" si="4"/>
        <v>2.2000000000000006</v>
      </c>
      <c r="R26" s="9">
        <f t="shared" si="3"/>
        <v>4.4211857836536499</v>
      </c>
    </row>
    <row r="27" spans="2:18" x14ac:dyDescent="0.2">
      <c r="C27" s="8">
        <v>9.642857142857144E-3</v>
      </c>
      <c r="D27" s="8">
        <f t="shared" si="0"/>
        <v>0.57857142857142863</v>
      </c>
      <c r="E27" s="8">
        <f t="shared" si="1"/>
        <v>57.857142857142861</v>
      </c>
      <c r="G27" s="8">
        <f t="shared" si="2"/>
        <v>2.8383606189728638</v>
      </c>
      <c r="I27" s="8"/>
      <c r="J27" s="8"/>
      <c r="Q27">
        <f t="shared" si="4"/>
        <v>2.3000000000000007</v>
      </c>
      <c r="R27" s="9">
        <f t="shared" si="3"/>
        <v>4.4409377817853919</v>
      </c>
    </row>
    <row r="28" spans="2:18" x14ac:dyDescent="0.2">
      <c r="B28">
        <v>7.5</v>
      </c>
      <c r="C28" s="8">
        <v>5.3482142857142843E-3</v>
      </c>
      <c r="D28" s="8">
        <f t="shared" si="0"/>
        <v>0.32089285714285704</v>
      </c>
      <c r="E28" s="8">
        <f t="shared" si="1"/>
        <v>32.089285714285701</v>
      </c>
      <c r="G28" s="8"/>
      <c r="I28" s="8"/>
      <c r="J28" s="8"/>
      <c r="Q28">
        <f t="shared" si="4"/>
        <v>2.4000000000000008</v>
      </c>
      <c r="R28" s="9">
        <f t="shared" si="3"/>
        <v>4.4591994567472746</v>
      </c>
    </row>
    <row r="29" spans="2:18" x14ac:dyDescent="0.2">
      <c r="C29" s="8">
        <v>6.8303571428571441E-3</v>
      </c>
      <c r="D29" s="8">
        <f t="shared" si="0"/>
        <v>0.40982142857142867</v>
      </c>
      <c r="E29" s="8">
        <f t="shared" si="1"/>
        <v>40.982142857142868</v>
      </c>
      <c r="G29" s="8">
        <f t="shared" si="2"/>
        <v>2.0105054384391123</v>
      </c>
      <c r="I29" s="8">
        <f>AVERAGE(G28:G30)</f>
        <v>2.2772587743888764</v>
      </c>
      <c r="J29" s="8">
        <f>_xlfn.STDEV.P(G28:G30)</f>
        <v>0.2667533359497663</v>
      </c>
      <c r="Q29">
        <f t="shared" si="4"/>
        <v>2.5000000000000009</v>
      </c>
      <c r="R29" s="9">
        <f t="shared" si="3"/>
        <v>4.476133347875086</v>
      </c>
    </row>
    <row r="30" spans="2:18" x14ac:dyDescent="0.2">
      <c r="C30" s="8">
        <v>8.6428571428571431E-3</v>
      </c>
      <c r="D30" s="8">
        <f t="shared" si="0"/>
        <v>0.51857142857142857</v>
      </c>
      <c r="E30" s="8">
        <f t="shared" si="1"/>
        <v>51.857142857142854</v>
      </c>
      <c r="G30" s="8">
        <f t="shared" si="2"/>
        <v>2.5440121103386408</v>
      </c>
      <c r="I30" s="8"/>
      <c r="J30" s="8"/>
      <c r="Q30">
        <f t="shared" si="4"/>
        <v>2.600000000000001</v>
      </c>
      <c r="R30" s="9">
        <f t="shared" si="3"/>
        <v>4.4918791875679656</v>
      </c>
    </row>
    <row r="31" spans="2:18" x14ac:dyDescent="0.2">
      <c r="B31">
        <v>10</v>
      </c>
      <c r="C31" s="8">
        <v>1.2392857142857141E-2</v>
      </c>
      <c r="D31" s="8">
        <f t="shared" si="0"/>
        <v>0.74357142857142844</v>
      </c>
      <c r="E31" s="8">
        <f t="shared" si="1"/>
        <v>74.357142857142847</v>
      </c>
      <c r="G31" s="8"/>
      <c r="I31" s="8"/>
      <c r="J31" s="8"/>
      <c r="Q31">
        <f t="shared" si="4"/>
        <v>2.7000000000000011</v>
      </c>
      <c r="R31" s="9">
        <f t="shared" si="3"/>
        <v>4.5065577659538416</v>
      </c>
    </row>
    <row r="32" spans="2:18" x14ac:dyDescent="0.2">
      <c r="C32" s="8">
        <v>8.3214285714285716E-3</v>
      </c>
      <c r="D32" s="8">
        <f t="shared" si="0"/>
        <v>0.49928571428571428</v>
      </c>
      <c r="E32" s="8">
        <f t="shared" si="1"/>
        <v>49.928571428571423</v>
      </c>
      <c r="G32" s="8">
        <f t="shared" si="2"/>
        <v>2.449400089706212</v>
      </c>
      <c r="I32" s="8">
        <f>AVERAGE(G31:G33)</f>
        <v>2.3933337071092171</v>
      </c>
      <c r="J32" s="8">
        <f>_xlfn.STDEV.P(G31:G33)</f>
        <v>5.6066382596994924E-2</v>
      </c>
      <c r="Q32">
        <f t="shared" si="4"/>
        <v>2.8000000000000012</v>
      </c>
      <c r="R32" s="9">
        <f t="shared" si="3"/>
        <v>4.5202740354672697</v>
      </c>
    </row>
    <row r="33" spans="2:18" x14ac:dyDescent="0.2">
      <c r="C33" s="8">
        <v>7.9404761904761905E-3</v>
      </c>
      <c r="D33" s="8">
        <f t="shared" si="0"/>
        <v>0.47642857142857142</v>
      </c>
      <c r="E33" s="8">
        <f t="shared" si="1"/>
        <v>47.642857142857139</v>
      </c>
      <c r="G33" s="8">
        <f t="shared" si="2"/>
        <v>2.3372673245122222</v>
      </c>
      <c r="I33" s="8"/>
      <c r="J33" s="8"/>
      <c r="Q33">
        <f>Q32+0.1</f>
        <v>2.9000000000000012</v>
      </c>
      <c r="R33" s="9">
        <f t="shared" si="3"/>
        <v>4.5331196242104932</v>
      </c>
    </row>
    <row r="34" spans="2:18" x14ac:dyDescent="0.2">
      <c r="B34" t="s">
        <v>34</v>
      </c>
      <c r="C34">
        <f>1/B4</f>
        <v>40</v>
      </c>
      <c r="D34">
        <f>1/B7</f>
        <v>20</v>
      </c>
      <c r="E34">
        <f>1/B10</f>
        <v>10</v>
      </c>
      <c r="F34">
        <f>1/B13</f>
        <v>4</v>
      </c>
      <c r="G34" s="8">
        <f>1/B16</f>
        <v>2</v>
      </c>
      <c r="H34">
        <f>1/B19</f>
        <v>1</v>
      </c>
      <c r="I34" s="8">
        <f>1/B22</f>
        <v>0.4</v>
      </c>
      <c r="J34" s="8">
        <f>1/B25</f>
        <v>0.2</v>
      </c>
      <c r="K34">
        <f>1/B28</f>
        <v>0.13333333333333333</v>
      </c>
      <c r="L34">
        <f>1/B31</f>
        <v>0.1</v>
      </c>
      <c r="Q34">
        <f t="shared" si="4"/>
        <v>3.0000000000000013</v>
      </c>
      <c r="R34" s="9">
        <f t="shared" si="3"/>
        <v>4.5451748854092964</v>
      </c>
    </row>
    <row r="35" spans="2:18" x14ac:dyDescent="0.2">
      <c r="B35" t="s">
        <v>35</v>
      </c>
      <c r="C35" s="9">
        <f>1/((AVERAGE(C4:C6)))</f>
        <v>753.36322869955154</v>
      </c>
      <c r="D35">
        <f>1/((AVERAGE(C7:C9)))</f>
        <v>336.44859813084122</v>
      </c>
      <c r="E35">
        <f>1/((AVERAGE(C10:C12)))</f>
        <v>231.61764705882354</v>
      </c>
      <c r="F35">
        <f>1/((AVERAGE(C13:C15)))</f>
        <v>122.27074235807859</v>
      </c>
      <c r="G35" s="8">
        <f>1/((AVERAGE(C16:C18)))</f>
        <v>79.189252887108182</v>
      </c>
      <c r="H35">
        <f>1/((AVERAGE(C19:C21)))</f>
        <v>79.873217115689371</v>
      </c>
      <c r="I35" s="8">
        <f>1/((AVERAGE(C22:C24)))</f>
        <v>93.610698365527469</v>
      </c>
      <c r="J35" s="8">
        <f>1/((AVERAGE(C25:C27)))</f>
        <v>108.94941634241243</v>
      </c>
      <c r="K35">
        <f>1/((AVERAGE(C28:C30)))</f>
        <v>144.08233276157804</v>
      </c>
      <c r="L35">
        <f>1/((AVERAGE(C31:C33)))</f>
        <v>104.69464063149148</v>
      </c>
      <c r="Q35">
        <f t="shared" si="4"/>
        <v>3.1000000000000014</v>
      </c>
      <c r="R35" s="9">
        <f t="shared" si="3"/>
        <v>4.5565105798788315</v>
      </c>
    </row>
    <row r="36" spans="2:18" x14ac:dyDescent="0.2">
      <c r="B36" t="s">
        <v>65</v>
      </c>
      <c r="C36" s="9">
        <f>SLOPE(C35:L35,C34:L34)</f>
        <v>15.842541619802576</v>
      </c>
      <c r="G36" s="8"/>
      <c r="Q36">
        <f t="shared" si="4"/>
        <v>3.2000000000000015</v>
      </c>
      <c r="R36" s="9">
        <f t="shared" si="3"/>
        <v>4.5671892659460394</v>
      </c>
    </row>
    <row r="37" spans="2:18" x14ac:dyDescent="0.2">
      <c r="B37" t="s">
        <v>66</v>
      </c>
      <c r="C37" s="9">
        <f>INTERCEPT(C35:L35,C34:L34)</f>
        <v>82.102195160980131</v>
      </c>
      <c r="Q37">
        <f t="shared" si="4"/>
        <v>3.3000000000000016</v>
      </c>
      <c r="R37" s="9">
        <f t="shared" si="3"/>
        <v>4.5772664545019293</v>
      </c>
    </row>
    <row r="38" spans="2:18" x14ac:dyDescent="0.2">
      <c r="B38" t="s">
        <v>36</v>
      </c>
      <c r="C38" s="9">
        <v>81.149590093517418</v>
      </c>
      <c r="F38" t="s">
        <v>8</v>
      </c>
      <c r="G38">
        <f>(C38)^-1</f>
        <v>1.2322921149048224E-2</v>
      </c>
      <c r="Q38">
        <f t="shared" si="4"/>
        <v>3.4000000000000017</v>
      </c>
      <c r="R38" s="9">
        <f t="shared" si="3"/>
        <v>4.5867915742186431</v>
      </c>
    </row>
    <row r="39" spans="2:18" x14ac:dyDescent="0.2">
      <c r="B39" t="s">
        <v>37</v>
      </c>
      <c r="C39" s="9">
        <f>C37/C36</f>
        <v>5.1823878473107809</v>
      </c>
      <c r="F39" t="s">
        <v>9</v>
      </c>
      <c r="G39">
        <f>(C39)^-1</f>
        <v>0.19296124286006788</v>
      </c>
      <c r="Q39">
        <f t="shared" si="4"/>
        <v>3.5000000000000018</v>
      </c>
      <c r="R39" s="9">
        <f t="shared" si="3"/>
        <v>4.595808782360626</v>
      </c>
    </row>
    <row r="40" spans="2:18" x14ac:dyDescent="0.2">
      <c r="B40" t="s">
        <v>38</v>
      </c>
      <c r="C40">
        <v>0.01</v>
      </c>
      <c r="Q40">
        <f t="shared" si="4"/>
        <v>3.6000000000000019</v>
      </c>
      <c r="R40" s="9">
        <f t="shared" si="3"/>
        <v>4.604357649258576</v>
      </c>
    </row>
    <row r="41" spans="2:18" x14ac:dyDescent="0.2">
      <c r="B41" t="s">
        <v>1</v>
      </c>
      <c r="C41">
        <v>0.56000000000000005</v>
      </c>
      <c r="Q41">
        <f t="shared" si="4"/>
        <v>3.700000000000002</v>
      </c>
      <c r="R41" s="9">
        <f t="shared" si="3"/>
        <v>4.6124737388310928</v>
      </c>
    </row>
    <row r="42" spans="2:18" x14ac:dyDescent="0.2">
      <c r="B42" t="s">
        <v>39</v>
      </c>
      <c r="C42">
        <v>36.4</v>
      </c>
      <c r="Q42">
        <f t="shared" si="4"/>
        <v>3.800000000000002</v>
      </c>
      <c r="R42" s="9">
        <f t="shared" si="3"/>
        <v>4.6201891031179798</v>
      </c>
    </row>
    <row r="43" spans="2:18" x14ac:dyDescent="0.2">
      <c r="Q43">
        <f t="shared" si="4"/>
        <v>3.9000000000000021</v>
      </c>
      <c r="R43" s="9">
        <f t="shared" si="3"/>
        <v>4.6275327053268125</v>
      </c>
    </row>
    <row r="44" spans="2:18" x14ac:dyDescent="0.2">
      <c r="Q44">
        <f t="shared" si="4"/>
        <v>4.0000000000000018</v>
      </c>
      <c r="R44" s="9">
        <f t="shared" si="3"/>
        <v>4.6345307831651255</v>
      </c>
    </row>
    <row r="45" spans="2:18" x14ac:dyDescent="0.2">
      <c r="Q45">
        <f t="shared" si="4"/>
        <v>4.1000000000000014</v>
      </c>
      <c r="R45" s="9">
        <f t="shared" si="3"/>
        <v>4.6412071620658741</v>
      </c>
    </row>
    <row r="46" spans="2:18" x14ac:dyDescent="0.2">
      <c r="Q46">
        <f t="shared" si="4"/>
        <v>4.2000000000000011</v>
      </c>
      <c r="R46" s="9">
        <f t="shared" si="3"/>
        <v>4.6475835261868923</v>
      </c>
    </row>
    <row r="47" spans="2:18" x14ac:dyDescent="0.2">
      <c r="Q47">
        <f t="shared" si="4"/>
        <v>4.3000000000000007</v>
      </c>
      <c r="R47" s="9">
        <f t="shared" si="3"/>
        <v>4.653679653679653</v>
      </c>
    </row>
    <row r="48" spans="2:18" x14ac:dyDescent="0.2">
      <c r="Q48">
        <f t="shared" si="4"/>
        <v>4.4000000000000004</v>
      </c>
      <c r="R48" s="9">
        <f t="shared" si="3"/>
        <v>4.6595136216053499</v>
      </c>
    </row>
    <row r="49" spans="17:18" x14ac:dyDescent="0.2">
      <c r="Q49">
        <f t="shared" si="4"/>
        <v>4.5</v>
      </c>
      <c r="R49" s="9">
        <f t="shared" si="3"/>
        <v>4.6651019849706357</v>
      </c>
    </row>
    <row r="50" spans="17:18" x14ac:dyDescent="0.2">
      <c r="Q50">
        <f t="shared" si="4"/>
        <v>4.5999999999999996</v>
      </c>
      <c r="R50" s="9">
        <f t="shared" si="3"/>
        <v>4.6704599336178276</v>
      </c>
    </row>
    <row r="51" spans="17:18" x14ac:dyDescent="0.2">
      <c r="Q51">
        <f t="shared" si="4"/>
        <v>4.6999999999999993</v>
      </c>
      <c r="R51" s="9">
        <f t="shared" si="3"/>
        <v>4.6756014301007935</v>
      </c>
    </row>
    <row r="52" spans="17:18" x14ac:dyDescent="0.2">
      <c r="Q52">
        <f t="shared" si="4"/>
        <v>4.7999999999999989</v>
      </c>
      <c r="R52" s="9">
        <f t="shared" si="3"/>
        <v>4.6805393311818158</v>
      </c>
    </row>
    <row r="53" spans="17:18" x14ac:dyDescent="0.2">
      <c r="Q53">
        <f t="shared" si="4"/>
        <v>4.8999999999999986</v>
      </c>
      <c r="R53" s="9">
        <f t="shared" si="3"/>
        <v>4.685285495175413</v>
      </c>
    </row>
    <row r="54" spans="17:18" x14ac:dyDescent="0.2">
      <c r="Q54">
        <f t="shared" si="4"/>
        <v>4.9999999999999982</v>
      </c>
      <c r="R54" s="9">
        <f t="shared" si="3"/>
        <v>4.6898508770259202</v>
      </c>
    </row>
    <row r="55" spans="17:18" x14ac:dyDescent="0.2">
      <c r="Q55">
        <f t="shared" si="4"/>
        <v>5.0999999999999979</v>
      </c>
      <c r="R55" s="9">
        <f t="shared" si="3"/>
        <v>4.6942456127235683</v>
      </c>
    </row>
    <row r="56" spans="17:18" x14ac:dyDescent="0.2">
      <c r="Q56">
        <f t="shared" si="4"/>
        <v>5.1999999999999975</v>
      </c>
      <c r="R56" s="9">
        <f t="shared" si="3"/>
        <v>4.6984790944282375</v>
      </c>
    </row>
    <row r="57" spans="17:18" x14ac:dyDescent="0.2">
      <c r="Q57">
        <f t="shared" si="4"/>
        <v>5.2999999999999972</v>
      </c>
      <c r="R57" s="9">
        <f t="shared" si="3"/>
        <v>4.7025600374727512</v>
      </c>
    </row>
    <row r="58" spans="17:18" x14ac:dyDescent="0.2">
      <c r="Q58">
        <f t="shared" si="4"/>
        <v>5.3999999999999968</v>
      </c>
      <c r="R58" s="9">
        <f t="shared" si="3"/>
        <v>4.7064965402516501</v>
      </c>
    </row>
    <row r="59" spans="17:18" x14ac:dyDescent="0.2">
      <c r="Q59">
        <f>Q58+0.1</f>
        <v>5.4999999999999964</v>
      </c>
      <c r="R59" s="9">
        <f t="shared" si="3"/>
        <v>4.7102961378614774</v>
      </c>
    </row>
    <row r="60" spans="17:18" x14ac:dyDescent="0.2">
      <c r="Q60">
        <f t="shared" si="4"/>
        <v>5.5999999999999961</v>
      </c>
      <c r="R60" s="9">
        <f t="shared" si="3"/>
        <v>4.7139658502401423</v>
      </c>
    </row>
    <row r="61" spans="17:18" x14ac:dyDescent="0.2">
      <c r="Q61">
        <f t="shared" si="4"/>
        <v>5.6999999999999957</v>
      </c>
      <c r="R61" s="9">
        <f t="shared" si="3"/>
        <v>4.7175122254524675</v>
      </c>
    </row>
    <row r="62" spans="17:18" x14ac:dyDescent="0.2">
      <c r="Q62">
        <f t="shared" si="4"/>
        <v>5.7999999999999954</v>
      </c>
      <c r="R62" s="9">
        <f t="shared" si="3"/>
        <v>4.7209413786834578</v>
      </c>
    </row>
    <row r="63" spans="17:18" x14ac:dyDescent="0.2">
      <c r="Q63">
        <f t="shared" si="4"/>
        <v>5.899999999999995</v>
      </c>
      <c r="R63" s="9">
        <f t="shared" si="3"/>
        <v>4.724259027427772</v>
      </c>
    </row>
    <row r="64" spans="17:18" x14ac:dyDescent="0.2">
      <c r="Q64">
        <f t="shared" si="4"/>
        <v>5.9999999999999947</v>
      </c>
      <c r="R64" s="9">
        <f t="shared" si="3"/>
        <v>4.7274705233013901</v>
      </c>
    </row>
    <row r="65" spans="17:18" x14ac:dyDescent="0.2">
      <c r="Q65">
        <f t="shared" si="4"/>
        <v>6.0999999999999943</v>
      </c>
      <c r="R65" s="9">
        <f t="shared" si="3"/>
        <v>4.7305808808477803</v>
      </c>
    </row>
    <row r="66" spans="17:18" x14ac:dyDescent="0.2">
      <c r="Q66">
        <f t="shared" si="4"/>
        <v>6.199999999999994</v>
      </c>
      <c r="R66" s="9">
        <f t="shared" si="3"/>
        <v>4.733594803664718</v>
      </c>
    </row>
    <row r="67" spans="17:18" x14ac:dyDescent="0.2">
      <c r="Q67">
        <f t="shared" si="4"/>
        <v>6.2999999999999936</v>
      </c>
      <c r="R67" s="9">
        <f t="shared" si="3"/>
        <v>4.736516708138061</v>
      </c>
    </row>
    <row r="68" spans="17:18" x14ac:dyDescent="0.2">
      <c r="Q68">
        <f t="shared" si="4"/>
        <v>6.3999999999999932</v>
      </c>
      <c r="R68" s="9">
        <f t="shared" si="3"/>
        <v>4.7393507450343568</v>
      </c>
    </row>
    <row r="69" spans="17:18" x14ac:dyDescent="0.2">
      <c r="Q69">
        <f t="shared" si="4"/>
        <v>6.4999999999999929</v>
      </c>
      <c r="R69" s="9">
        <f t="shared" ref="R69:R104" si="5">(($N$17*Q69)/($N$18+Q69))</f>
        <v>4.7421008191743077</v>
      </c>
    </row>
    <row r="70" spans="17:18" x14ac:dyDescent="0.2">
      <c r="Q70">
        <f t="shared" ref="Q70:Q76" si="6">Q69+0.1</f>
        <v>6.5999999999999925</v>
      </c>
      <c r="R70" s="9">
        <f t="shared" si="5"/>
        <v>4.7447706073831863</v>
      </c>
    </row>
    <row r="71" spans="17:18" x14ac:dyDescent="0.2">
      <c r="Q71">
        <f t="shared" si="6"/>
        <v>6.6999999999999922</v>
      </c>
      <c r="R71" s="9">
        <f t="shared" si="5"/>
        <v>4.7473635748917369</v>
      </c>
    </row>
    <row r="72" spans="17:18" x14ac:dyDescent="0.2">
      <c r="Q72">
        <f t="shared" si="6"/>
        <v>6.7999999999999918</v>
      </c>
      <c r="R72" s="9">
        <f t="shared" si="5"/>
        <v>4.7498829903413844</v>
      </c>
    </row>
    <row r="73" spans="17:18" x14ac:dyDescent="0.2">
      <c r="Q73">
        <f t="shared" si="6"/>
        <v>6.8999999999999915</v>
      </c>
      <c r="R73" s="9">
        <f t="shared" si="5"/>
        <v>4.7523319395303956</v>
      </c>
    </row>
    <row r="74" spans="17:18" x14ac:dyDescent="0.2">
      <c r="Q74">
        <f t="shared" si="6"/>
        <v>6.9999999999999911</v>
      </c>
      <c r="R74" s="9">
        <f t="shared" si="5"/>
        <v>4.754713338022535</v>
      </c>
    </row>
    <row r="75" spans="17:18" x14ac:dyDescent="0.2">
      <c r="Q75">
        <f t="shared" si="6"/>
        <v>7.0999999999999908</v>
      </c>
      <c r="R75" s="9">
        <f t="shared" si="5"/>
        <v>4.7570299427265423</v>
      </c>
    </row>
    <row r="76" spans="17:18" x14ac:dyDescent="0.2">
      <c r="Q76">
        <f t="shared" si="6"/>
        <v>7.1999999999999904</v>
      </c>
      <c r="R76" s="9">
        <f t="shared" si="5"/>
        <v>4.7592843625431165</v>
      </c>
    </row>
    <row r="77" spans="17:18" x14ac:dyDescent="0.2">
      <c r="Q77">
        <f>Q76+0.1</f>
        <v>7.2999999999999901</v>
      </c>
      <c r="R77" s="9">
        <f t="shared" si="5"/>
        <v>4.7614790681658654</v>
      </c>
    </row>
    <row r="78" spans="17:18" x14ac:dyDescent="0.2">
      <c r="Q78">
        <f t="shared" ref="Q78:Q104" si="7">Q77+0.1</f>
        <v>7.3999999999999897</v>
      </c>
      <c r="R78" s="9">
        <f t="shared" si="5"/>
        <v>4.7636164011136231</v>
      </c>
    </row>
    <row r="79" spans="17:18" x14ac:dyDescent="0.2">
      <c r="Q79">
        <f t="shared" si="7"/>
        <v>7.4999999999999893</v>
      </c>
      <c r="R79" s="9">
        <f t="shared" si="5"/>
        <v>4.7656985820635551</v>
      </c>
    </row>
    <row r="80" spans="17:18" x14ac:dyDescent="0.2">
      <c r="Q80">
        <f t="shared" si="7"/>
        <v>7.599999999999989</v>
      </c>
      <c r="R80" s="9">
        <f t="shared" si="5"/>
        <v>4.7677277185473903</v>
      </c>
    </row>
    <row r="81" spans="17:18" x14ac:dyDescent="0.2">
      <c r="Q81">
        <f t="shared" si="7"/>
        <v>7.6999999999999886</v>
      </c>
      <c r="R81" s="9">
        <f t="shared" si="5"/>
        <v>4.7697058120668618</v>
      </c>
    </row>
    <row r="82" spans="17:18" x14ac:dyDescent="0.2">
      <c r="Q82">
        <f t="shared" si="7"/>
        <v>7.7999999999999883</v>
      </c>
      <c r="R82" s="9">
        <f t="shared" si="5"/>
        <v>4.7716347646788471</v>
      </c>
    </row>
    <row r="83" spans="17:18" x14ac:dyDescent="0.2">
      <c r="Q83">
        <f t="shared" si="7"/>
        <v>7.8999999999999879</v>
      </c>
      <c r="R83" s="9">
        <f t="shared" si="5"/>
        <v>4.7735163850957587</v>
      </c>
    </row>
    <row r="84" spans="17:18" x14ac:dyDescent="0.2">
      <c r="Q84">
        <f t="shared" si="7"/>
        <v>7.9999999999999876</v>
      </c>
      <c r="R84" s="9">
        <f t="shared" si="5"/>
        <v>4.7753523943422973</v>
      </c>
    </row>
    <row r="85" spans="17:18" x14ac:dyDescent="0.2">
      <c r="Q85">
        <f t="shared" si="7"/>
        <v>8.0999999999999872</v>
      </c>
      <c r="R85" s="9">
        <f t="shared" si="5"/>
        <v>4.7771444310057829</v>
      </c>
    </row>
    <row r="86" spans="17:18" x14ac:dyDescent="0.2">
      <c r="Q86">
        <f t="shared" si="7"/>
        <v>8.1999999999999869</v>
      </c>
      <c r="R86" s="9">
        <f t="shared" si="5"/>
        <v>4.7788940561136943</v>
      </c>
    </row>
    <row r="87" spans="17:18" x14ac:dyDescent="0.2">
      <c r="Q87">
        <f t="shared" si="7"/>
        <v>8.2999999999999865</v>
      </c>
      <c r="R87" s="9">
        <f t="shared" si="5"/>
        <v>4.7806027576689623</v>
      </c>
    </row>
    <row r="88" spans="17:18" x14ac:dyDescent="0.2">
      <c r="Q88">
        <f t="shared" si="7"/>
        <v>8.3999999999999861</v>
      </c>
      <c r="R88" s="9">
        <f t="shared" si="5"/>
        <v>4.782271954870704</v>
      </c>
    </row>
    <row r="89" spans="17:18" x14ac:dyDescent="0.2">
      <c r="Q89">
        <f t="shared" si="7"/>
        <v>8.4999999999999858</v>
      </c>
      <c r="R89" s="9">
        <f t="shared" si="5"/>
        <v>4.78390300204555</v>
      </c>
    </row>
    <row r="90" spans="17:18" x14ac:dyDescent="0.2">
      <c r="Q90">
        <f t="shared" si="7"/>
        <v>8.5999999999999854</v>
      </c>
      <c r="R90" s="9">
        <f t="shared" si="5"/>
        <v>4.7854971923124721</v>
      </c>
    </row>
    <row r="91" spans="17:18" x14ac:dyDescent="0.2">
      <c r="Q91">
        <f t="shared" si="7"/>
        <v>8.6999999999999851</v>
      </c>
      <c r="R91" s="9">
        <f t="shared" si="5"/>
        <v>4.7870557610019322</v>
      </c>
    </row>
    <row r="92" spans="17:18" x14ac:dyDescent="0.2">
      <c r="Q92">
        <f t="shared" si="7"/>
        <v>8.7999999999999847</v>
      </c>
      <c r="R92" s="9">
        <f t="shared" si="5"/>
        <v>4.7885798888483757</v>
      </c>
    </row>
    <row r="93" spans="17:18" x14ac:dyDescent="0.2">
      <c r="Q93">
        <f t="shared" si="7"/>
        <v>8.8999999999999844</v>
      </c>
      <c r="R93" s="9">
        <f t="shared" si="5"/>
        <v>4.7900707049733899</v>
      </c>
    </row>
    <row r="94" spans="17:18" x14ac:dyDescent="0.2">
      <c r="Q94">
        <f t="shared" si="7"/>
        <v>8.999999999999984</v>
      </c>
      <c r="R94" s="9">
        <f t="shared" si="5"/>
        <v>4.7915292896753749</v>
      </c>
    </row>
    <row r="95" spans="17:18" x14ac:dyDescent="0.2">
      <c r="Q95">
        <f t="shared" si="7"/>
        <v>9.0999999999999837</v>
      </c>
      <c r="R95" s="9">
        <f t="shared" si="5"/>
        <v>4.7929566770402214</v>
      </c>
    </row>
    <row r="96" spans="17:18" x14ac:dyDescent="0.2">
      <c r="Q96">
        <f t="shared" si="7"/>
        <v>9.1999999999999833</v>
      </c>
      <c r="R96" s="9">
        <f t="shared" si="5"/>
        <v>4.7943538573862252</v>
      </c>
    </row>
    <row r="97" spans="17:18" x14ac:dyDescent="0.2">
      <c r="Q97">
        <f t="shared" si="7"/>
        <v>9.2999999999999829</v>
      </c>
      <c r="R97" s="9">
        <f t="shared" si="5"/>
        <v>4.795721779555425</v>
      </c>
    </row>
    <row r="98" spans="17:18" x14ac:dyDescent="0.2">
      <c r="Q98">
        <f t="shared" si="7"/>
        <v>9.3999999999999826</v>
      </c>
      <c r="R98" s="9">
        <f t="shared" si="5"/>
        <v>4.7970613530624711</v>
      </c>
    </row>
    <row r="99" spans="17:18" x14ac:dyDescent="0.2">
      <c r="Q99">
        <f t="shared" si="7"/>
        <v>9.4999999999999822</v>
      </c>
      <c r="R99" s="9">
        <f t="shared" si="5"/>
        <v>4.7983734501112734</v>
      </c>
    </row>
    <row r="100" spans="17:18" x14ac:dyDescent="0.2">
      <c r="Q100">
        <f t="shared" si="7"/>
        <v>9.5999999999999819</v>
      </c>
      <c r="R100" s="9">
        <f t="shared" si="5"/>
        <v>4.7996589074888076</v>
      </c>
    </row>
    <row r="101" spans="17:18" x14ac:dyDescent="0.2">
      <c r="Q101">
        <f t="shared" si="7"/>
        <v>9.6999999999999815</v>
      </c>
      <c r="R101" s="9">
        <f t="shared" si="5"/>
        <v>4.8009185283447389</v>
      </c>
    </row>
    <row r="102" spans="17:18" x14ac:dyDescent="0.2">
      <c r="Q102">
        <f t="shared" si="7"/>
        <v>9.7999999999999812</v>
      </c>
      <c r="R102" s="9">
        <f t="shared" si="5"/>
        <v>4.8021530838648054</v>
      </c>
    </row>
    <row r="103" spans="17:18" x14ac:dyDescent="0.2">
      <c r="Q103">
        <f t="shared" si="7"/>
        <v>9.8999999999999808</v>
      </c>
      <c r="R103" s="9">
        <f t="shared" si="5"/>
        <v>4.8033633148452806</v>
      </c>
    </row>
    <row r="104" spans="17:18" x14ac:dyDescent="0.2">
      <c r="Q104">
        <f t="shared" si="7"/>
        <v>9.9999999999999805</v>
      </c>
      <c r="R104" s="9">
        <f t="shared" si="5"/>
        <v>4.804549933175295</v>
      </c>
    </row>
  </sheetData>
  <mergeCells count="1">
    <mergeCell ref="F2:H2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353E-C274-C34B-B549-E8D1C9867408}">
  <dimension ref="A2:I34"/>
  <sheetViews>
    <sheetView workbookViewId="0">
      <selection activeCell="A28" sqref="A28:B28"/>
    </sheetView>
  </sheetViews>
  <sheetFormatPr baseColWidth="10" defaultRowHeight="13" x14ac:dyDescent="0.15"/>
  <cols>
    <col min="1" max="1" width="34.5" style="4" bestFit="1" customWidth="1"/>
    <col min="2" max="2" width="12.33203125" style="4" bestFit="1" customWidth="1"/>
    <col min="3" max="6" width="10.83203125" style="4"/>
    <col min="7" max="7" width="12.33203125" style="4" bestFit="1" customWidth="1"/>
    <col min="8" max="16384" width="10.83203125" style="4"/>
  </cols>
  <sheetData>
    <row r="2" spans="1:9" x14ac:dyDescent="0.15">
      <c r="A2" s="4" t="s">
        <v>12</v>
      </c>
      <c r="B2" s="4">
        <v>514.62</v>
      </c>
    </row>
    <row r="3" spans="1:9" x14ac:dyDescent="0.15">
      <c r="A3" s="4" t="s">
        <v>13</v>
      </c>
      <c r="B3" s="4">
        <v>405</v>
      </c>
    </row>
    <row r="4" spans="1:9" x14ac:dyDescent="0.15">
      <c r="A4" s="4" t="s">
        <v>14</v>
      </c>
      <c r="B4" s="4">
        <f>AVERAGE('ABTS after reconst.'!$D$20:$D$21)</f>
        <v>0.77</v>
      </c>
    </row>
    <row r="5" spans="1:9" x14ac:dyDescent="0.15">
      <c r="A5" s="4" t="s">
        <v>15</v>
      </c>
      <c r="B5" s="4">
        <v>0.01</v>
      </c>
    </row>
    <row r="6" spans="1:9" x14ac:dyDescent="0.15">
      <c r="A6" s="4" t="s">
        <v>16</v>
      </c>
      <c r="B6" s="4">
        <f>B4/B5</f>
        <v>77</v>
      </c>
    </row>
    <row r="7" spans="1:9" x14ac:dyDescent="0.15">
      <c r="A7" s="4" t="s">
        <v>17</v>
      </c>
      <c r="B7" s="4">
        <v>36.799999999999997</v>
      </c>
      <c r="D7" s="4" t="s">
        <v>18</v>
      </c>
    </row>
    <row r="8" spans="1:9" x14ac:dyDescent="0.15">
      <c r="A8" s="4" t="s">
        <v>19</v>
      </c>
      <c r="B8" s="4">
        <f>B4/B7</f>
        <v>2.0923913043478262E-2</v>
      </c>
      <c r="C8" s="4">
        <f>B8*1000</f>
        <v>20.923913043478262</v>
      </c>
      <c r="D8" s="4">
        <f>C8*1000</f>
        <v>20923.91304347826</v>
      </c>
      <c r="G8" s="4">
        <f>B8*0.0002</f>
        <v>4.1847826086956527E-6</v>
      </c>
      <c r="H8" s="4">
        <f>G8*1000</f>
        <v>4.1847826086956526E-3</v>
      </c>
      <c r="I8" s="4">
        <f>H8*1000</f>
        <v>4.1847826086956523</v>
      </c>
    </row>
    <row r="9" spans="1:9" x14ac:dyDescent="0.15">
      <c r="A9" s="4" t="s">
        <v>20</v>
      </c>
      <c r="B9" s="4">
        <v>50500</v>
      </c>
      <c r="D9" s="4" t="s">
        <v>18</v>
      </c>
    </row>
    <row r="10" spans="1:9" x14ac:dyDescent="0.15">
      <c r="A10" s="4" t="s">
        <v>21</v>
      </c>
      <c r="B10" s="4">
        <f>B5/B9</f>
        <v>1.9801980198019803E-7</v>
      </c>
      <c r="C10" s="4">
        <f>B10*1000</f>
        <v>1.9801980198019803E-4</v>
      </c>
      <c r="D10" s="4">
        <f>C10*1000</f>
        <v>0.19801980198019803</v>
      </c>
    </row>
    <row r="11" spans="1:9" x14ac:dyDescent="0.15">
      <c r="A11" s="4" t="s">
        <v>22</v>
      </c>
      <c r="B11" s="4">
        <f>(B8/B10)/60</f>
        <v>1761.0960144927535</v>
      </c>
    </row>
    <row r="12" spans="1:9" x14ac:dyDescent="0.15">
      <c r="A12" s="4" t="s">
        <v>23</v>
      </c>
      <c r="B12" s="5">
        <f>B11*60</f>
        <v>105665.76086956522</v>
      </c>
    </row>
    <row r="16" spans="1:9" x14ac:dyDescent="0.15">
      <c r="A16" s="4" t="s">
        <v>12</v>
      </c>
      <c r="B16" s="4">
        <v>514.62</v>
      </c>
    </row>
    <row r="17" spans="1:7" x14ac:dyDescent="0.15">
      <c r="A17" s="4" t="s">
        <v>13</v>
      </c>
      <c r="B17" s="4">
        <v>405</v>
      </c>
    </row>
    <row r="18" spans="1:7" x14ac:dyDescent="0.15">
      <c r="A18" s="4" t="s">
        <v>14</v>
      </c>
      <c r="B18" s="4">
        <f>B4</f>
        <v>0.77</v>
      </c>
    </row>
    <row r="19" spans="1:7" x14ac:dyDescent="0.15">
      <c r="A19" s="4" t="s">
        <v>15</v>
      </c>
      <c r="B19" s="4">
        <v>0.01</v>
      </c>
    </row>
    <row r="20" spans="1:7" x14ac:dyDescent="0.15">
      <c r="A20" s="4" t="s">
        <v>16</v>
      </c>
      <c r="B20" s="4">
        <f>B18/B19</f>
        <v>77</v>
      </c>
      <c r="G20" s="4">
        <f>0.2/1000</f>
        <v>2.0000000000000001E-4</v>
      </c>
    </row>
    <row r="21" spans="1:7" x14ac:dyDescent="0.15">
      <c r="A21" s="4" t="s">
        <v>24</v>
      </c>
      <c r="B21" s="4">
        <v>36.799999999999997</v>
      </c>
    </row>
    <row r="22" spans="1:7" x14ac:dyDescent="0.15">
      <c r="A22" s="4" t="s">
        <v>25</v>
      </c>
      <c r="B22" s="4">
        <v>200</v>
      </c>
    </row>
    <row r="23" spans="1:7" x14ac:dyDescent="0.15">
      <c r="A23" s="4" t="s">
        <v>26</v>
      </c>
      <c r="B23" s="4">
        <f>B18/B21*1000</f>
        <v>20.923913043478262</v>
      </c>
    </row>
    <row r="24" spans="1:7" x14ac:dyDescent="0.15">
      <c r="A24" s="4" t="s">
        <v>27</v>
      </c>
      <c r="B24" s="4">
        <f>B23*(B22/10^6)</f>
        <v>4.1847826086956526E-3</v>
      </c>
    </row>
    <row r="25" spans="1:7" x14ac:dyDescent="0.15">
      <c r="A25" s="4" t="s">
        <v>28</v>
      </c>
      <c r="B25" s="4">
        <f>B24*1000</f>
        <v>4.1847826086956523</v>
      </c>
    </row>
    <row r="26" spans="1:7" x14ac:dyDescent="0.15">
      <c r="A26" s="4" t="s">
        <v>29</v>
      </c>
      <c r="B26" s="4">
        <f>B25/B19</f>
        <v>418.47826086956525</v>
      </c>
    </row>
    <row r="27" spans="1:7" x14ac:dyDescent="0.15">
      <c r="A27" s="4" t="s">
        <v>30</v>
      </c>
      <c r="B27" s="4">
        <f>B25/60</f>
        <v>6.9746376811594207E-2</v>
      </c>
    </row>
    <row r="28" spans="1:7" x14ac:dyDescent="0.15">
      <c r="A28" s="6" t="s">
        <v>31</v>
      </c>
      <c r="B28" s="6">
        <f>B27/D10</f>
        <v>0.35221920289855074</v>
      </c>
      <c r="C28" s="6" t="s">
        <v>48</v>
      </c>
      <c r="D28" s="6">
        <f>B28/'ABTS after reconst.'!N18</f>
        <v>1.4049429712746342</v>
      </c>
    </row>
    <row r="32" spans="1:7" x14ac:dyDescent="0.15">
      <c r="A32" s="6" t="s">
        <v>32</v>
      </c>
      <c r="B32" s="6">
        <f>D10</f>
        <v>0.19801980198019803</v>
      </c>
    </row>
    <row r="33" spans="1:2" x14ac:dyDescent="0.15">
      <c r="A33" s="6" t="s">
        <v>28</v>
      </c>
      <c r="B33" s="6">
        <f>B25</f>
        <v>4.1847826086956523</v>
      </c>
    </row>
    <row r="34" spans="1:2" x14ac:dyDescent="0.15">
      <c r="A34" s="6" t="s">
        <v>33</v>
      </c>
      <c r="B34" s="6">
        <f>B33/B32</f>
        <v>21.133152173913043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1F3C-CA99-1049-AAE0-E27A20E2763F}">
  <dimension ref="A2:J104"/>
  <sheetViews>
    <sheetView workbookViewId="0">
      <selection activeCell="G5" sqref="G5:H14"/>
    </sheetView>
  </sheetViews>
  <sheetFormatPr baseColWidth="10" defaultRowHeight="16" x14ac:dyDescent="0.2"/>
  <cols>
    <col min="2" max="2" width="14.33203125" bestFit="1" customWidth="1"/>
  </cols>
  <sheetData>
    <row r="2" spans="1:10" x14ac:dyDescent="0.2">
      <c r="B2" s="7" t="s">
        <v>45</v>
      </c>
      <c r="C2" s="7"/>
      <c r="D2" s="7"/>
      <c r="E2" s="7"/>
      <c r="F2" s="7" t="s">
        <v>47</v>
      </c>
      <c r="G2" s="7"/>
      <c r="H2" s="7"/>
      <c r="I2" s="7"/>
    </row>
    <row r="3" spans="1:10" x14ac:dyDescent="0.2">
      <c r="A3" t="s">
        <v>7</v>
      </c>
      <c r="B3" t="s">
        <v>43</v>
      </c>
      <c r="C3" t="s">
        <v>44</v>
      </c>
      <c r="D3" t="s">
        <v>7</v>
      </c>
      <c r="E3" t="s">
        <v>46</v>
      </c>
      <c r="F3" t="s">
        <v>7</v>
      </c>
      <c r="G3" t="s">
        <v>43</v>
      </c>
      <c r="H3" t="s">
        <v>44</v>
      </c>
      <c r="I3" t="s">
        <v>67</v>
      </c>
      <c r="J3" t="s">
        <v>46</v>
      </c>
    </row>
    <row r="4" spans="1:10" x14ac:dyDescent="0.2">
      <c r="A4">
        <v>0</v>
      </c>
      <c r="B4">
        <f>'ABTS before reconst.'!B19</f>
        <v>0</v>
      </c>
      <c r="C4">
        <f>'ABTS before reconst.'!C19</f>
        <v>0</v>
      </c>
      <c r="D4">
        <f>'ABTS before reconst.'!E19</f>
        <v>0</v>
      </c>
      <c r="E4">
        <f>'ABTS before reconst.'!F19</f>
        <v>0</v>
      </c>
      <c r="F4">
        <v>0</v>
      </c>
      <c r="G4">
        <f>'ABTS after reconst.'!N4</f>
        <v>0</v>
      </c>
      <c r="H4">
        <f>'ABTS after reconst.'!O4</f>
        <v>0</v>
      </c>
      <c r="I4">
        <f>'ABTS after reconst.'!Q4</f>
        <v>0</v>
      </c>
      <c r="J4">
        <f>'ABTS after reconst.'!R4</f>
        <v>0</v>
      </c>
    </row>
    <row r="5" spans="1:10" x14ac:dyDescent="0.2">
      <c r="A5">
        <v>2.5000000000000001E-2</v>
      </c>
      <c r="B5" s="8">
        <f>'ABTS before reconst.'!B20</f>
        <v>0.26748336697316294</v>
      </c>
      <c r="C5" s="8">
        <f>'ABTS before reconst.'!C20</f>
        <v>4.1307801979376585E-2</v>
      </c>
      <c r="D5">
        <f>'ABTS before reconst.'!E20</f>
        <v>0.1</v>
      </c>
      <c r="E5" s="8">
        <f>'ABTS before reconst.'!F20</f>
        <v>0.93289473684210533</v>
      </c>
      <c r="F5">
        <v>2.5000000000000001E-2</v>
      </c>
      <c r="G5" s="8">
        <f>'ABTS after reconst.'!N5</f>
        <v>0.39071260372280786</v>
      </c>
      <c r="H5" s="8">
        <f>'ABTS after reconst.'!O5</f>
        <v>2.833272880129422E-2</v>
      </c>
      <c r="I5">
        <f>'ABTS after reconst.'!Q5</f>
        <v>0.1</v>
      </c>
      <c r="J5" s="9">
        <f>'ABTS after reconst.'!R5</f>
        <v>1.4043341887653265</v>
      </c>
    </row>
    <row r="6" spans="1:10" x14ac:dyDescent="0.2">
      <c r="A6">
        <v>0.05</v>
      </c>
      <c r="B6" s="8">
        <f>'ABTS before reconst.'!B21</f>
        <v>0.46332635618349904</v>
      </c>
      <c r="C6" s="8">
        <f>'ABTS before reconst.'!C21</f>
        <v>2.2915481438230724E-2</v>
      </c>
      <c r="D6">
        <f>'ABTS before reconst.'!E21</f>
        <v>0.2</v>
      </c>
      <c r="E6" s="8">
        <f>'ABTS before reconst.'!F21</f>
        <v>1.4039603960396039</v>
      </c>
      <c r="F6">
        <v>0.05</v>
      </c>
      <c r="G6" s="8">
        <f>'ABTS after reconst.'!N6</f>
        <v>0.87486917844060663</v>
      </c>
      <c r="H6" s="8">
        <f>'ABTS after reconst.'!O6</f>
        <v>2.1474331304256331E-2</v>
      </c>
      <c r="I6">
        <f>'ABTS after reconst.'!Q6</f>
        <v>0.2</v>
      </c>
      <c r="J6" s="9">
        <f>'ABTS after reconst.'!R6</f>
        <v>2.1854892389616154</v>
      </c>
    </row>
    <row r="7" spans="1:10" x14ac:dyDescent="0.2">
      <c r="A7">
        <v>0.1</v>
      </c>
      <c r="B7" s="8">
        <f>'ABTS before reconst.'!B22</f>
        <v>0.69644959632204539</v>
      </c>
      <c r="C7" s="8">
        <f>'ABTS before reconst.'!C22</f>
        <v>8.0809389202885565E-2</v>
      </c>
      <c r="D7">
        <f>'ABTS before reconst.'!E22</f>
        <v>0.30000000000000004</v>
      </c>
      <c r="E7" s="8">
        <f>'ABTS before reconst.'!F22</f>
        <v>1.6880952380952383</v>
      </c>
      <c r="F7">
        <v>0.1</v>
      </c>
      <c r="G7" s="8">
        <f>'ABTS after reconst.'!N7</f>
        <v>1.2708380055318831</v>
      </c>
      <c r="H7" s="8">
        <f>'ABTS after reconst.'!O7</f>
        <v>5.3168716251500117E-2</v>
      </c>
      <c r="I7">
        <f>'ABTS after reconst.'!Q7</f>
        <v>0.30000000000000004</v>
      </c>
      <c r="J7" s="9">
        <f>'ABTS after reconst.'!R7</f>
        <v>2.6829489740330494</v>
      </c>
    </row>
    <row r="8" spans="1:10" x14ac:dyDescent="0.2">
      <c r="A8">
        <v>0.25</v>
      </c>
      <c r="B8" s="8">
        <f>'ABTS before reconst.'!B23</f>
        <v>1.8844534150656598</v>
      </c>
      <c r="C8" s="8">
        <f>'ABTS before reconst.'!C23</f>
        <v>0.18776274294234241</v>
      </c>
      <c r="D8">
        <f>'ABTS before reconst.'!E23</f>
        <v>0.4</v>
      </c>
      <c r="E8" s="8">
        <f>'ABTS before reconst.'!F23</f>
        <v>1.8781456953642386</v>
      </c>
      <c r="F8">
        <v>0.25</v>
      </c>
      <c r="G8" s="8">
        <f>'ABTS after reconst.'!N8</f>
        <v>2.407350302758466</v>
      </c>
      <c r="H8" s="8">
        <f>'ABTS after reconst.'!O8</f>
        <v>0.20320035534857089</v>
      </c>
      <c r="I8">
        <f>'ABTS after reconst.'!Q8</f>
        <v>0.4</v>
      </c>
      <c r="J8" s="9">
        <f>'ABTS after reconst.'!R8</f>
        <v>3.0275088366374669</v>
      </c>
    </row>
    <row r="9" spans="1:10" x14ac:dyDescent="0.2">
      <c r="A9">
        <v>0.5</v>
      </c>
      <c r="B9" s="8">
        <f>'ABTS before reconst.'!B24</f>
        <v>2.0662798086267475</v>
      </c>
      <c r="C9" s="8">
        <f>'ABTS before reconst.'!C24</f>
        <v>0.15756985279713151</v>
      </c>
      <c r="D9">
        <f>'ABTS before reconst.'!E24</f>
        <v>0.5</v>
      </c>
      <c r="E9" s="8">
        <f>'ABTS before reconst.'!F24</f>
        <v>2.0142045454545454</v>
      </c>
      <c r="F9">
        <v>0.5</v>
      </c>
      <c r="G9" s="8">
        <f>'ABTS after reconst.'!N9</f>
        <v>3.5637194438214843</v>
      </c>
      <c r="H9" s="8">
        <f>'ABTS after reconst.'!O9</f>
        <v>0.19360422740524696</v>
      </c>
      <c r="I9">
        <f>'ABTS after reconst.'!Q9</f>
        <v>0.5</v>
      </c>
      <c r="J9" s="9">
        <f>'ABTS after reconst.'!R9</f>
        <v>3.280271746370055</v>
      </c>
    </row>
    <row r="10" spans="1:10" x14ac:dyDescent="0.2">
      <c r="A10">
        <v>1</v>
      </c>
      <c r="B10" s="8">
        <f>'ABTS before reconst.'!B25</f>
        <v>2.2189049612519001</v>
      </c>
      <c r="C10" s="8">
        <f>'ABTS before reconst.'!C25</f>
        <v>2.1032102420930291E-2</v>
      </c>
      <c r="D10">
        <f>'ABTS before reconst.'!E25</f>
        <v>0.6</v>
      </c>
      <c r="E10" s="8">
        <f>'ABTS before reconst.'!F25</f>
        <v>2.116417910447761</v>
      </c>
      <c r="F10">
        <v>1</v>
      </c>
      <c r="G10" s="8">
        <f>'ABTS after reconst.'!N10</f>
        <v>3.7774725274725274</v>
      </c>
      <c r="H10" s="8">
        <f>'ABTS after reconst.'!O10</f>
        <v>5.606638259699448E-2</v>
      </c>
      <c r="I10">
        <f>'ABTS after reconst.'!Q10</f>
        <v>0.6</v>
      </c>
      <c r="J10" s="9">
        <f>'ABTS after reconst.'!R10</f>
        <v>3.4736099682614312</v>
      </c>
    </row>
    <row r="11" spans="1:10" x14ac:dyDescent="0.2">
      <c r="A11">
        <v>2.5</v>
      </c>
      <c r="B11" s="8">
        <f>'ABTS before reconst.'!B26</f>
        <v>1.8844534150656598</v>
      </c>
      <c r="C11" s="8">
        <f>'ABTS before reconst.'!C26</f>
        <v>0.18776274294234241</v>
      </c>
      <c r="D11">
        <f>'ABTS before reconst.'!E26</f>
        <v>0.7</v>
      </c>
      <c r="E11" s="8">
        <f>'ABTS before reconst.'!F26</f>
        <v>2.1960176991150444</v>
      </c>
      <c r="F11">
        <v>2.5</v>
      </c>
      <c r="G11" s="8">
        <f>'ABTS after reconst.'!N11</f>
        <v>3.144389623981461</v>
      </c>
      <c r="H11" s="8">
        <f>'ABTS after reconst.'!O11</f>
        <v>0.20095885818575362</v>
      </c>
      <c r="I11">
        <f>'ABTS after reconst.'!Q11</f>
        <v>0.7</v>
      </c>
      <c r="J11" s="9">
        <f>'ABTS after reconst.'!R11</f>
        <v>3.6262753760387088</v>
      </c>
    </row>
    <row r="12" spans="1:10" x14ac:dyDescent="0.2">
      <c r="A12">
        <v>5</v>
      </c>
      <c r="B12" s="8">
        <f>'ABTS before reconst.'!B27</f>
        <v>1.4644422329371309</v>
      </c>
      <c r="C12" s="8">
        <f>'ABTS before reconst.'!C27</f>
        <v>8.7919500456266939E-2</v>
      </c>
      <c r="D12">
        <f>'ABTS before reconst.'!E27</f>
        <v>0.79999999999999993</v>
      </c>
      <c r="E12" s="8">
        <f>'ABTS before reconst.'!F27</f>
        <v>2.2597609561752985</v>
      </c>
      <c r="F12">
        <v>5</v>
      </c>
      <c r="G12" s="8">
        <f>'ABTS after reconst.'!N12</f>
        <v>2.701698811392689</v>
      </c>
      <c r="H12" s="8">
        <f>'ABTS after reconst.'!O12</f>
        <v>0.12282862544258104</v>
      </c>
      <c r="I12">
        <f>'ABTS after reconst.'!Q12</f>
        <v>0.79999999999999993</v>
      </c>
      <c r="J12" s="9">
        <f>'ABTS after reconst.'!R12</f>
        <v>3.7498810316931568</v>
      </c>
    </row>
    <row r="13" spans="1:10" x14ac:dyDescent="0.2">
      <c r="A13">
        <v>7.5</v>
      </c>
      <c r="B13" s="8">
        <f>'ABTS before reconst.'!B28</f>
        <v>1.2899161496100271</v>
      </c>
      <c r="C13" s="8">
        <f>'ABTS before reconst.'!C28</f>
        <v>0.10167773507311705</v>
      </c>
      <c r="D13">
        <f>'ABTS before reconst.'!E28</f>
        <v>0.89999999999999991</v>
      </c>
      <c r="E13" s="8">
        <f>'ABTS before reconst.'!F28</f>
        <v>2.3119565217391305</v>
      </c>
      <c r="F13">
        <v>7.5</v>
      </c>
      <c r="G13" s="8">
        <f>'ABTS after reconst.'!N13</f>
        <v>2.2772587743888764</v>
      </c>
      <c r="H13" s="8">
        <f>'ABTS after reconst.'!O13</f>
        <v>0.2667533359497663</v>
      </c>
      <c r="I13">
        <f>'ABTS after reconst.'!Q13</f>
        <v>0.89999999999999991</v>
      </c>
      <c r="J13" s="9">
        <f>'ABTS after reconst.'!R13</f>
        <v>3.8520031285304595</v>
      </c>
    </row>
    <row r="14" spans="1:10" x14ac:dyDescent="0.2">
      <c r="A14">
        <v>10</v>
      </c>
      <c r="B14" s="8">
        <f>'ABTS before reconst.'!B29</f>
        <v>1.1006921083451695</v>
      </c>
      <c r="C14" s="8">
        <f>'ABTS before reconst.'!C29</f>
        <v>4.1487234790350637E-2</v>
      </c>
      <c r="D14">
        <f>'ABTS before reconst.'!E29</f>
        <v>0.99999999999999989</v>
      </c>
      <c r="E14" s="8">
        <f>'ABTS before reconst.'!F29</f>
        <v>2.3554817275747504</v>
      </c>
      <c r="F14">
        <v>10</v>
      </c>
      <c r="G14" s="8">
        <f>'ABTS after reconst.'!N14</f>
        <v>2.3933337071092171</v>
      </c>
      <c r="H14" s="8">
        <f>'ABTS after reconst.'!O14</f>
        <v>5.6066382596994924E-2</v>
      </c>
      <c r="I14">
        <f>'ABTS after reconst.'!Q14</f>
        <v>0.99999999999999989</v>
      </c>
      <c r="J14" s="9">
        <f>'ABTS after reconst.'!R14</f>
        <v>3.9377948348924594</v>
      </c>
    </row>
    <row r="15" spans="1:10" x14ac:dyDescent="0.2">
      <c r="D15">
        <f>'ABTS before reconst.'!E30</f>
        <v>1.0999999999999999</v>
      </c>
      <c r="E15" s="8">
        <f>'ABTS before reconst.'!F30</f>
        <v>2.3923312883435579</v>
      </c>
      <c r="I15">
        <f>'ABTS after reconst.'!Q15</f>
        <v>1.0999999999999999</v>
      </c>
      <c r="J15" s="9">
        <f>'ABTS after reconst.'!R15</f>
        <v>4.0108832457244397</v>
      </c>
    </row>
    <row r="16" spans="1:10" x14ac:dyDescent="0.2">
      <c r="D16">
        <f>'ABTS before reconst.'!E31</f>
        <v>1.2</v>
      </c>
      <c r="E16" s="8">
        <f>'ABTS before reconst.'!F31</f>
        <v>2.4239316239316238</v>
      </c>
      <c r="I16">
        <f>'ABTS after reconst.'!Q16</f>
        <v>1.2</v>
      </c>
      <c r="J16" s="9">
        <f>'ABTS after reconst.'!R16</f>
        <v>4.0738953608602744</v>
      </c>
    </row>
    <row r="17" spans="4:10" x14ac:dyDescent="0.2">
      <c r="D17">
        <f>'ABTS before reconst.'!E32</f>
        <v>1.3</v>
      </c>
      <c r="E17" s="8">
        <f>'ABTS before reconst.'!F32</f>
        <v>2.4513297872340423</v>
      </c>
      <c r="I17">
        <f>'ABTS after reconst.'!Q17</f>
        <v>1.3</v>
      </c>
      <c r="J17" s="9">
        <f>'ABTS after reconst.'!R17</f>
        <v>4.1287805507190303</v>
      </c>
    </row>
    <row r="18" spans="4:10" x14ac:dyDescent="0.2">
      <c r="D18">
        <f>'ABTS before reconst.'!E33</f>
        <v>1.4000000000000001</v>
      </c>
      <c r="E18" s="8">
        <f>'ABTS before reconst.'!F33</f>
        <v>2.4753117206982544</v>
      </c>
      <c r="I18">
        <f>'ABTS after reconst.'!Q18</f>
        <v>1.4000000000000001</v>
      </c>
      <c r="J18" s="9">
        <f>'ABTS after reconst.'!R18</f>
        <v>4.17701581147392</v>
      </c>
    </row>
    <row r="19" spans="4:10" x14ac:dyDescent="0.2">
      <c r="D19">
        <f>'ABTS before reconst.'!E34</f>
        <v>1.5000000000000002</v>
      </c>
      <c r="E19" s="8">
        <f>'ABTS before reconst.'!F34</f>
        <v>2.4964788732394365</v>
      </c>
      <c r="I19">
        <f>'ABTS after reconst.'!Q19</f>
        <v>1.5000000000000002</v>
      </c>
      <c r="J19" s="9">
        <f>'ABTS after reconst.'!R19</f>
        <v>4.2197406751585085</v>
      </c>
    </row>
    <row r="20" spans="4:10" x14ac:dyDescent="0.2">
      <c r="D20">
        <f>'ABTS before reconst.'!E35</f>
        <v>1.6000000000000003</v>
      </c>
      <c r="E20" s="8">
        <f>'ABTS before reconst.'!F35</f>
        <v>2.5152993348115298</v>
      </c>
      <c r="I20">
        <f>'ABTS after reconst.'!Q20</f>
        <v>1.6000000000000003</v>
      </c>
      <c r="J20" s="9">
        <f>'ABTS after reconst.'!R20</f>
        <v>4.2578483816934138</v>
      </c>
    </row>
    <row r="21" spans="4:10" x14ac:dyDescent="0.2">
      <c r="D21">
        <f>'ABTS before reconst.'!E36</f>
        <v>1.7000000000000004</v>
      </c>
      <c r="E21" s="8">
        <f>'ABTS before reconst.'!F36</f>
        <v>2.532142857142857</v>
      </c>
      <c r="I21">
        <f>'ABTS after reconst.'!Q21</f>
        <v>1.7000000000000004</v>
      </c>
      <c r="J21" s="9">
        <f>'ABTS after reconst.'!R21</f>
        <v>4.2920490080483935</v>
      </c>
    </row>
    <row r="22" spans="4:10" x14ac:dyDescent="0.2">
      <c r="D22">
        <f>'ABTS before reconst.'!E37</f>
        <v>1.8000000000000005</v>
      </c>
      <c r="E22" s="8">
        <f>'ABTS before reconst.'!F37</f>
        <v>2.5473053892215569</v>
      </c>
      <c r="I22">
        <f>'ABTS after reconst.'!Q22</f>
        <v>1.8000000000000005</v>
      </c>
      <c r="J22" s="9">
        <f>'ABTS after reconst.'!R22</f>
        <v>4.3229141268835036</v>
      </c>
    </row>
    <row r="23" spans="4:10" x14ac:dyDescent="0.2">
      <c r="D23">
        <f>'ABTS before reconst.'!E38</f>
        <v>1.9000000000000006</v>
      </c>
      <c r="E23" s="8">
        <f>'ABTS before reconst.'!F38</f>
        <v>2.561026615969582</v>
      </c>
      <c r="I23">
        <f>'ABTS after reconst.'!Q23</f>
        <v>1.9000000000000006</v>
      </c>
      <c r="J23" s="9">
        <f>'ABTS after reconst.'!R23</f>
        <v>4.3509090063700189</v>
      </c>
    </row>
    <row r="24" spans="4:10" x14ac:dyDescent="0.2">
      <c r="D24">
        <f>'ABTS before reconst.'!E39</f>
        <v>2.0000000000000004</v>
      </c>
      <c r="E24" s="8">
        <f>'ABTS before reconst.'!F39</f>
        <v>2.5735027223230484</v>
      </c>
      <c r="I24">
        <f>'ABTS after reconst.'!Q24</f>
        <v>2.0000000000000004</v>
      </c>
      <c r="J24" s="9">
        <f>'ABTS after reconst.'!R24</f>
        <v>4.376416226063002</v>
      </c>
    </row>
    <row r="25" spans="4:10" x14ac:dyDescent="0.2">
      <c r="D25">
        <f>'ABTS before reconst.'!E40</f>
        <v>2.1000000000000005</v>
      </c>
      <c r="E25" s="8">
        <f>'ABTS before reconst.'!F40</f>
        <v>2.5848958333333329</v>
      </c>
      <c r="I25">
        <f>'ABTS after reconst.'!Q25</f>
        <v>2.1000000000000005</v>
      </c>
      <c r="J25" s="9">
        <f>'ABTS after reconst.'!R25</f>
        <v>4.3997532649848985</v>
      </c>
    </row>
    <row r="26" spans="4:10" x14ac:dyDescent="0.2">
      <c r="D26">
        <f>'ABTS before reconst.'!E41</f>
        <v>2.2000000000000006</v>
      </c>
      <c r="E26" s="8">
        <f>'ABTS before reconst.'!F41</f>
        <v>2.5953410981697167</v>
      </c>
      <c r="I26">
        <f>'ABTS after reconst.'!Q26</f>
        <v>2.2000000000000006</v>
      </c>
      <c r="J26" s="9">
        <f>'ABTS after reconst.'!R26</f>
        <v>4.4211857836536499</v>
      </c>
    </row>
    <row r="27" spans="4:10" x14ac:dyDescent="0.2">
      <c r="D27">
        <f>'ABTS before reconst.'!E42</f>
        <v>2.3000000000000007</v>
      </c>
      <c r="E27" s="8">
        <f>'ABTS before reconst.'!F42</f>
        <v>2.604952076677316</v>
      </c>
      <c r="I27">
        <f>'ABTS after reconst.'!Q27</f>
        <v>2.3000000000000007</v>
      </c>
      <c r="J27" s="9">
        <f>'ABTS after reconst.'!R27</f>
        <v>4.4409377817853919</v>
      </c>
    </row>
    <row r="28" spans="4:10" x14ac:dyDescent="0.2">
      <c r="D28">
        <f>'ABTS before reconst.'!E43</f>
        <v>2.4000000000000008</v>
      </c>
      <c r="E28" s="8">
        <f>'ABTS before reconst.'!F43</f>
        <v>2.6138248847926264</v>
      </c>
      <c r="I28">
        <f>'ABTS after reconst.'!Q28</f>
        <v>2.4000000000000008</v>
      </c>
      <c r="J28" s="9">
        <f>'ABTS after reconst.'!R28</f>
        <v>4.4591994567472746</v>
      </c>
    </row>
    <row r="29" spans="4:10" x14ac:dyDescent="0.2">
      <c r="D29">
        <f>'ABTS before reconst.'!E44</f>
        <v>2.5000000000000009</v>
      </c>
      <c r="E29" s="8">
        <f>'ABTS before reconst.'!F44</f>
        <v>2.6220414201183431</v>
      </c>
      <c r="I29">
        <f>'ABTS after reconst.'!Q29</f>
        <v>2.5000000000000009</v>
      </c>
      <c r="J29" s="9">
        <f>'ABTS after reconst.'!R29</f>
        <v>4.476133347875086</v>
      </c>
    </row>
    <row r="30" spans="4:10" x14ac:dyDescent="0.2">
      <c r="D30">
        <f>'ABTS before reconst.'!E45</f>
        <v>2.600000000000001</v>
      </c>
      <c r="E30" s="8">
        <f>'ABTS before reconst.'!F45</f>
        <v>2.6296718972895863</v>
      </c>
      <c r="I30">
        <f>'ABTS after reconst.'!Q30</f>
        <v>2.600000000000001</v>
      </c>
      <c r="J30" s="9">
        <f>'ABTS after reconst.'!R30</f>
        <v>4.4918791875679656</v>
      </c>
    </row>
    <row r="31" spans="4:10" x14ac:dyDescent="0.2">
      <c r="D31">
        <f>'ABTS before reconst.'!E46</f>
        <v>2.7000000000000011</v>
      </c>
      <c r="E31" s="8">
        <f>'ABTS before reconst.'!F46</f>
        <v>2.6367768595041317</v>
      </c>
      <c r="I31">
        <f>'ABTS after reconst.'!Q31</f>
        <v>2.7000000000000011</v>
      </c>
      <c r="J31" s="9">
        <f>'ABTS after reconst.'!R31</f>
        <v>4.5065577659538416</v>
      </c>
    </row>
    <row r="32" spans="4:10" x14ac:dyDescent="0.2">
      <c r="D32">
        <f>'ABTS before reconst.'!E47</f>
        <v>2.8000000000000012</v>
      </c>
      <c r="E32" s="8">
        <f>'ABTS before reconst.'!F47</f>
        <v>2.6434087882822901</v>
      </c>
      <c r="I32">
        <f>'ABTS after reconst.'!Q32</f>
        <v>2.8000000000000012</v>
      </c>
      <c r="J32" s="9">
        <f>'ABTS after reconst.'!R32</f>
        <v>4.5202740354672697</v>
      </c>
    </row>
    <row r="33" spans="4:10" x14ac:dyDescent="0.2">
      <c r="D33">
        <f>'ABTS before reconst.'!E48</f>
        <v>2.9000000000000012</v>
      </c>
      <c r="E33" s="8">
        <f>'ABTS before reconst.'!F48</f>
        <v>2.6496134020618554</v>
      </c>
      <c r="I33">
        <f>'ABTS after reconst.'!Q33</f>
        <v>2.9000000000000012</v>
      </c>
      <c r="J33" s="9">
        <f>'ABTS after reconst.'!R33</f>
        <v>4.5331196242104932</v>
      </c>
    </row>
    <row r="34" spans="4:10" x14ac:dyDescent="0.2">
      <c r="D34">
        <f>'ABTS before reconst.'!E49</f>
        <v>3.0000000000000013</v>
      </c>
      <c r="E34" s="8">
        <f>'ABTS before reconst.'!F49</f>
        <v>2.6554307116104865</v>
      </c>
      <c r="I34">
        <f>'ABTS after reconst.'!Q34</f>
        <v>3.0000000000000013</v>
      </c>
      <c r="J34" s="9">
        <f>'ABTS after reconst.'!R34</f>
        <v>4.5451748854092964</v>
      </c>
    </row>
    <row r="35" spans="4:10" x14ac:dyDescent="0.2">
      <c r="D35">
        <f>'ABTS before reconst.'!E50</f>
        <v>3.1000000000000014</v>
      </c>
      <c r="E35" s="8">
        <f>'ABTS before reconst.'!F50</f>
        <v>2.6608958837772398</v>
      </c>
      <c r="I35">
        <f>'ABTS after reconst.'!Q35</f>
        <v>3.1000000000000014</v>
      </c>
      <c r="J35" s="9">
        <f>'ABTS after reconst.'!R35</f>
        <v>4.5565105798788315</v>
      </c>
    </row>
    <row r="36" spans="4:10" x14ac:dyDescent="0.2">
      <c r="D36">
        <f>'ABTS before reconst.'!E51</f>
        <v>3.2000000000000015</v>
      </c>
      <c r="E36" s="8">
        <f>'ABTS before reconst.'!F51</f>
        <v>2.6660399529964747</v>
      </c>
      <c r="I36">
        <f>'ABTS after reconst.'!Q36</f>
        <v>3.2000000000000015</v>
      </c>
      <c r="J36" s="9">
        <f>'ABTS after reconst.'!R36</f>
        <v>4.5671892659460394</v>
      </c>
    </row>
    <row r="37" spans="4:10" x14ac:dyDescent="0.2">
      <c r="D37">
        <f>'ABTS before reconst.'!E52</f>
        <v>3.3000000000000016</v>
      </c>
      <c r="E37" s="8">
        <f>'ABTS before reconst.'!F52</f>
        <v>2.6708904109589038</v>
      </c>
      <c r="I37">
        <f>'ABTS after reconst.'!Q37</f>
        <v>3.3000000000000016</v>
      </c>
      <c r="J37" s="9">
        <f>'ABTS after reconst.'!R37</f>
        <v>4.5772664545019293</v>
      </c>
    </row>
    <row r="38" spans="4:10" x14ac:dyDescent="0.2">
      <c r="D38">
        <f>'ABTS before reconst.'!E53</f>
        <v>3.4000000000000017</v>
      </c>
      <c r="E38" s="8">
        <f>'ABTS before reconst.'!F53</f>
        <v>2.6754716981132072</v>
      </c>
      <c r="I38">
        <f>'ABTS after reconst.'!Q38</f>
        <v>3.4000000000000017</v>
      </c>
      <c r="J38" s="9">
        <f>'ABTS after reconst.'!R38</f>
        <v>4.5867915742186431</v>
      </c>
    </row>
    <row r="39" spans="4:10" x14ac:dyDescent="0.2">
      <c r="D39">
        <f>'ABTS before reconst.'!E54</f>
        <v>3.5000000000000018</v>
      </c>
      <c r="E39" s="8">
        <f>'ABTS before reconst.'!F54</f>
        <v>2.6798056155507557</v>
      </c>
      <c r="I39">
        <f>'ABTS after reconst.'!Q39</f>
        <v>3.5000000000000018</v>
      </c>
      <c r="J39" s="9">
        <f>'ABTS after reconst.'!R39</f>
        <v>4.595808782360626</v>
      </c>
    </row>
    <row r="40" spans="4:10" x14ac:dyDescent="0.2">
      <c r="D40">
        <f>'ABTS before reconst.'!E55</f>
        <v>3.6000000000000019</v>
      </c>
      <c r="E40" s="8">
        <f>'ABTS before reconst.'!F55</f>
        <v>2.6839116719242901</v>
      </c>
      <c r="I40">
        <f>'ABTS after reconst.'!Q40</f>
        <v>3.6000000000000019</v>
      </c>
      <c r="J40" s="9">
        <f>'ABTS after reconst.'!R40</f>
        <v>4.604357649258576</v>
      </c>
    </row>
    <row r="41" spans="4:10" x14ac:dyDescent="0.2">
      <c r="D41">
        <f>'ABTS before reconst.'!E56</f>
        <v>3.700000000000002</v>
      </c>
      <c r="E41" s="8">
        <f>'ABTS before reconst.'!F56</f>
        <v>2.6878073770491802</v>
      </c>
      <c r="I41">
        <f>'ABTS after reconst.'!Q41</f>
        <v>3.700000000000002</v>
      </c>
      <c r="J41" s="9">
        <f>'ABTS after reconst.'!R41</f>
        <v>4.6124737388310928</v>
      </c>
    </row>
    <row r="42" spans="4:10" x14ac:dyDescent="0.2">
      <c r="D42">
        <f>'ABTS before reconst.'!E57</f>
        <v>3.800000000000002</v>
      </c>
      <c r="E42" s="8">
        <f>'ABTS before reconst.'!F57</f>
        <v>2.6915084915084915</v>
      </c>
      <c r="I42">
        <f>'ABTS after reconst.'!Q42</f>
        <v>3.800000000000002</v>
      </c>
      <c r="J42" s="9">
        <f>'ABTS after reconst.'!R42</f>
        <v>4.6201891031179798</v>
      </c>
    </row>
    <row r="43" spans="4:10" x14ac:dyDescent="0.2">
      <c r="D43">
        <f>'ABTS before reconst.'!E58</f>
        <v>3.9000000000000021</v>
      </c>
      <c r="E43" s="8">
        <f>'ABTS before reconst.'!F58</f>
        <v>2.695029239766082</v>
      </c>
      <c r="I43">
        <f>'ABTS after reconst.'!Q43</f>
        <v>3.9000000000000021</v>
      </c>
      <c r="J43" s="9">
        <f>'ABTS after reconst.'!R43</f>
        <v>4.6275327053268125</v>
      </c>
    </row>
    <row r="44" spans="4:10" x14ac:dyDescent="0.2">
      <c r="D44">
        <f>'ABTS before reconst.'!E59</f>
        <v>4.0000000000000018</v>
      </c>
      <c r="E44" s="8">
        <f>'ABTS before reconst.'!F59</f>
        <v>2.6983824928639391</v>
      </c>
      <c r="I44">
        <f>'ABTS after reconst.'!Q44</f>
        <v>4.0000000000000018</v>
      </c>
      <c r="J44" s="9">
        <f>'ABTS after reconst.'!R44</f>
        <v>4.6345307831651255</v>
      </c>
    </row>
    <row r="45" spans="4:10" x14ac:dyDescent="0.2">
      <c r="D45">
        <f>'ABTS before reconst.'!E60</f>
        <v>4.1000000000000014</v>
      </c>
      <c r="E45" s="8">
        <f>'ABTS before reconst.'!F60</f>
        <v>2.7015799256505577</v>
      </c>
      <c r="I45">
        <f>'ABTS after reconst.'!Q45</f>
        <v>4.1000000000000014</v>
      </c>
      <c r="J45" s="9">
        <f>'ABTS after reconst.'!R45</f>
        <v>4.6412071620658741</v>
      </c>
    </row>
    <row r="46" spans="4:10" x14ac:dyDescent="0.2">
      <c r="D46">
        <f>'ABTS before reconst.'!E61</f>
        <v>4.2000000000000011</v>
      </c>
      <c r="E46" s="8">
        <f>'ABTS before reconst.'!F61</f>
        <v>2.7046321525885562</v>
      </c>
      <c r="I46">
        <f>'ABTS after reconst.'!Q46</f>
        <v>4.2000000000000011</v>
      </c>
      <c r="J46" s="9">
        <f>'ABTS after reconst.'!R46</f>
        <v>4.6475835261868923</v>
      </c>
    </row>
    <row r="47" spans="4:10" x14ac:dyDescent="0.2">
      <c r="D47">
        <f>'ABTS before reconst.'!E62</f>
        <v>4.3000000000000007</v>
      </c>
      <c r="E47" s="8">
        <f>'ABTS before reconst.'!F62</f>
        <v>2.7075488454706926</v>
      </c>
      <c r="I47">
        <f>'ABTS after reconst.'!Q47</f>
        <v>4.3000000000000007</v>
      </c>
      <c r="J47" s="9">
        <f>'ABTS after reconst.'!R47</f>
        <v>4.653679653679653</v>
      </c>
    </row>
    <row r="48" spans="4:10" x14ac:dyDescent="0.2">
      <c r="D48">
        <f>'ABTS before reconst.'!E63</f>
        <v>4.4000000000000004</v>
      </c>
      <c r="E48" s="8">
        <f>'ABTS before reconst.'!F63</f>
        <v>2.7103388357949609</v>
      </c>
      <c r="I48">
        <f>'ABTS after reconst.'!Q48</f>
        <v>4.4000000000000004</v>
      </c>
      <c r="J48" s="9">
        <f>'ABTS after reconst.'!R48</f>
        <v>4.6595136216053499</v>
      </c>
    </row>
    <row r="49" spans="4:10" x14ac:dyDescent="0.2">
      <c r="D49">
        <f>'ABTS before reconst.'!E64</f>
        <v>4.5</v>
      </c>
      <c r="E49" s="8">
        <f>'ABTS before reconst.'!F64</f>
        <v>2.7130102040816326</v>
      </c>
      <c r="I49">
        <f>'ABTS after reconst.'!Q49</f>
        <v>4.5</v>
      </c>
      <c r="J49" s="9">
        <f>'ABTS after reconst.'!R49</f>
        <v>4.6651019849706357</v>
      </c>
    </row>
    <row r="50" spans="4:10" x14ac:dyDescent="0.2">
      <c r="D50">
        <f>'ABTS before reconst.'!E65</f>
        <v>4.5999999999999996</v>
      </c>
      <c r="E50" s="8">
        <f>'ABTS before reconst.'!F65</f>
        <v>2.715570358034971</v>
      </c>
      <c r="I50">
        <f>'ABTS after reconst.'!Q50</f>
        <v>4.5999999999999996</v>
      </c>
      <c r="J50" s="9">
        <f>'ABTS after reconst.'!R50</f>
        <v>4.6704599336178276</v>
      </c>
    </row>
    <row r="51" spans="4:10" x14ac:dyDescent="0.2">
      <c r="D51">
        <f>'ABTS before reconst.'!E66</f>
        <v>4.6999999999999993</v>
      </c>
      <c r="E51" s="8">
        <f>'ABTS before reconst.'!F66</f>
        <v>2.7180261011419247</v>
      </c>
      <c r="I51">
        <f>'ABTS after reconst.'!Q51</f>
        <v>4.6999999999999993</v>
      </c>
      <c r="J51" s="9">
        <f>'ABTS after reconst.'!R51</f>
        <v>4.6756014301007935</v>
      </c>
    </row>
    <row r="52" spans="4:10" x14ac:dyDescent="0.2">
      <c r="D52">
        <f>'ABTS before reconst.'!E67</f>
        <v>4.7999999999999989</v>
      </c>
      <c r="E52" s="8">
        <f>'ABTS before reconst.'!F67</f>
        <v>2.7203836930455636</v>
      </c>
      <c r="I52">
        <f>'ABTS after reconst.'!Q52</f>
        <v>4.7999999999999989</v>
      </c>
      <c r="J52" s="9">
        <f>'ABTS after reconst.'!R52</f>
        <v>4.6805393311818158</v>
      </c>
    </row>
    <row r="53" spans="4:10" x14ac:dyDescent="0.2">
      <c r="D53">
        <f>'ABTS before reconst.'!E68</f>
        <v>4.8999999999999986</v>
      </c>
      <c r="E53" s="8">
        <f>'ABTS before reconst.'!F68</f>
        <v>2.7226489028213163</v>
      </c>
      <c r="I53">
        <f>'ABTS after reconst.'!Q53</f>
        <v>4.8999999999999986</v>
      </c>
      <c r="J53" s="9">
        <f>'ABTS after reconst.'!R53</f>
        <v>4.685285495175413</v>
      </c>
    </row>
    <row r="54" spans="4:10" x14ac:dyDescent="0.2">
      <c r="D54">
        <f>'ABTS before reconst.'!E69</f>
        <v>4.9999999999999982</v>
      </c>
      <c r="E54" s="8">
        <f>'ABTS before reconst.'!F69</f>
        <v>2.724827056110684</v>
      </c>
      <c r="I54">
        <f>'ABTS after reconst.'!Q54</f>
        <v>4.9999999999999982</v>
      </c>
      <c r="J54" s="9">
        <f>'ABTS after reconst.'!R54</f>
        <v>4.6898508770259202</v>
      </c>
    </row>
    <row r="55" spans="4:10" x14ac:dyDescent="0.2">
      <c r="D55">
        <f>'ABTS before reconst.'!E70</f>
        <v>5.0999999999999979</v>
      </c>
      <c r="E55" s="8">
        <f>'ABTS before reconst.'!F70</f>
        <v>2.7269230769230766</v>
      </c>
      <c r="I55">
        <f>'ABTS after reconst.'!Q55</f>
        <v>5.0999999999999979</v>
      </c>
      <c r="J55" s="9">
        <f>'ABTS after reconst.'!R55</f>
        <v>4.6942456127235683</v>
      </c>
    </row>
    <row r="56" spans="4:10" x14ac:dyDescent="0.2">
      <c r="D56">
        <f>'ABTS before reconst.'!E71</f>
        <v>5.1999999999999975</v>
      </c>
      <c r="E56" s="8">
        <f>'ABTS before reconst.'!F71</f>
        <v>2.728941524796447</v>
      </c>
      <c r="I56">
        <f>'ABTS after reconst.'!Q56</f>
        <v>5.1999999999999975</v>
      </c>
      <c r="J56" s="9">
        <f>'ABTS after reconst.'!R56</f>
        <v>4.6984790944282375</v>
      </c>
    </row>
    <row r="57" spans="4:10" x14ac:dyDescent="0.2">
      <c r="D57">
        <f>'ABTS before reconst.'!E72</f>
        <v>5.2999999999999972</v>
      </c>
      <c r="E57" s="8">
        <f>'ABTS before reconst.'!F72</f>
        <v>2.7308866279069766</v>
      </c>
      <c r="I57">
        <f>'ABTS after reconst.'!Q57</f>
        <v>5.2999999999999972</v>
      </c>
      <c r="J57" s="9">
        <f>'ABTS after reconst.'!R57</f>
        <v>4.7025600374727512</v>
      </c>
    </row>
    <row r="58" spans="4:10" x14ac:dyDescent="0.2">
      <c r="D58">
        <f>'ABTS before reconst.'!E73</f>
        <v>5.3999999999999968</v>
      </c>
      <c r="E58" s="8">
        <f>'ABTS before reconst.'!F73</f>
        <v>2.7327623126338327</v>
      </c>
      <c r="I58">
        <f>'ABTS after reconst.'!Q58</f>
        <v>5.3999999999999968</v>
      </c>
      <c r="J58" s="9">
        <f>'ABTS after reconst.'!R58</f>
        <v>4.7064965402516501</v>
      </c>
    </row>
    <row r="59" spans="4:10" x14ac:dyDescent="0.2">
      <c r="D59">
        <f>'ABTS before reconst.'!E74</f>
        <v>5.4999999999999964</v>
      </c>
      <c r="E59" s="8">
        <f>'ABTS before reconst.'!F74</f>
        <v>2.7345722300140252</v>
      </c>
      <c r="I59">
        <f>'ABTS after reconst.'!Q59</f>
        <v>5.4999999999999964</v>
      </c>
      <c r="J59" s="9">
        <f>'ABTS after reconst.'!R59</f>
        <v>4.7102961378614774</v>
      </c>
    </row>
    <row r="60" spans="4:10" x14ac:dyDescent="0.2">
      <c r="D60">
        <f>'ABTS before reconst.'!E75</f>
        <v>5.5999999999999961</v>
      </c>
      <c r="E60" s="8">
        <f>'ABTS before reconst.'!F75</f>
        <v>2.7363197794624394</v>
      </c>
      <c r="I60">
        <f>'ABTS after reconst.'!Q60</f>
        <v>5.5999999999999961</v>
      </c>
      <c r="J60" s="9">
        <f>'ABTS after reconst.'!R60</f>
        <v>4.7139658502401423</v>
      </c>
    </row>
    <row r="61" spans="4:10" x14ac:dyDescent="0.2">
      <c r="D61">
        <f>'ABTS before reconst.'!E76</f>
        <v>5.6999999999999957</v>
      </c>
      <c r="E61" s="8">
        <f>'ABTS before reconst.'!F76</f>
        <v>2.7380081300813011</v>
      </c>
      <c r="I61">
        <f>'ABTS after reconst.'!Q61</f>
        <v>5.6999999999999957</v>
      </c>
      <c r="J61" s="9">
        <f>'ABTS after reconst.'!R61</f>
        <v>4.7175122254524675</v>
      </c>
    </row>
    <row r="62" spans="4:10" x14ac:dyDescent="0.2">
      <c r="D62">
        <f>'ABTS before reconst.'!E77</f>
        <v>5.7999999999999954</v>
      </c>
      <c r="E62" s="8">
        <f>'ABTS before reconst.'!F77</f>
        <v>2.7396402398401061</v>
      </c>
      <c r="I62">
        <f>'ABTS after reconst.'!Q62</f>
        <v>5.7999999999999954</v>
      </c>
      <c r="J62" s="9">
        <f>'ABTS after reconst.'!R62</f>
        <v>4.7209413786834578</v>
      </c>
    </row>
    <row r="63" spans="4:10" x14ac:dyDescent="0.2">
      <c r="D63">
        <f>'ABTS before reconst.'!E78</f>
        <v>5.899999999999995</v>
      </c>
      <c r="E63" s="8">
        <f>'ABTS before reconst.'!F78</f>
        <v>2.7412188728702489</v>
      </c>
      <c r="I63">
        <f>'ABTS after reconst.'!Q63</f>
        <v>5.899999999999995</v>
      </c>
      <c r="J63" s="9">
        <f>'ABTS after reconst.'!R63</f>
        <v>4.724259027427772</v>
      </c>
    </row>
    <row r="64" spans="4:10" x14ac:dyDescent="0.2">
      <c r="D64">
        <f>'ABTS before reconst.'!E79</f>
        <v>5.9999999999999947</v>
      </c>
      <c r="E64" s="8">
        <f>'ABTS before reconst.'!F79</f>
        <v>2.7427466150870403</v>
      </c>
      <c r="I64">
        <f>'ABTS after reconst.'!Q64</f>
        <v>5.9999999999999947</v>
      </c>
      <c r="J64" s="9">
        <f>'ABTS after reconst.'!R64</f>
        <v>4.7274705233013901</v>
      </c>
    </row>
    <row r="65" spans="4:10" x14ac:dyDescent="0.2">
      <c r="D65">
        <f>'ABTS before reconst.'!E80</f>
        <v>6.0999999999999943</v>
      </c>
      <c r="E65" s="8">
        <f>'ABTS before reconst.'!F80</f>
        <v>2.7442258883248729</v>
      </c>
      <c r="I65">
        <f>'ABTS after reconst.'!Q65</f>
        <v>6.0999999999999943</v>
      </c>
      <c r="J65" s="9">
        <f>'ABTS after reconst.'!R65</f>
        <v>4.7305808808477803</v>
      </c>
    </row>
    <row r="66" spans="4:10" x14ac:dyDescent="0.2">
      <c r="D66">
        <f>'ABTS before reconst.'!E81</f>
        <v>6.199999999999994</v>
      </c>
      <c r="E66" s="8">
        <f>'ABTS before reconst.'!F81</f>
        <v>2.7456589631480326</v>
      </c>
      <c r="I66">
        <f>'ABTS after reconst.'!Q66</f>
        <v>6.199999999999994</v>
      </c>
      <c r="J66" s="9">
        <f>'ABTS after reconst.'!R66</f>
        <v>4.733594803664718</v>
      </c>
    </row>
    <row r="67" spans="4:10" x14ac:dyDescent="0.2">
      <c r="D67">
        <f>'ABTS before reconst.'!E82</f>
        <v>6.2999999999999936</v>
      </c>
      <c r="E67" s="8">
        <f>'ABTS before reconst.'!F82</f>
        <v>2.7470479704797044</v>
      </c>
      <c r="I67">
        <f>'ABTS after reconst.'!Q67</f>
        <v>6.2999999999999936</v>
      </c>
      <c r="J67" s="9">
        <f>'ABTS after reconst.'!R67</f>
        <v>4.736516708138061</v>
      </c>
    </row>
    <row r="68" spans="4:10" x14ac:dyDescent="0.2">
      <c r="D68">
        <f>'ABTS before reconst.'!E83</f>
        <v>6.3999999999999932</v>
      </c>
      <c r="E68" s="8">
        <f>'ABTS before reconst.'!F83</f>
        <v>2.7483949121744398</v>
      </c>
      <c r="I68">
        <f>'ABTS after reconst.'!Q68</f>
        <v>6.3999999999999932</v>
      </c>
      <c r="J68" s="9">
        <f>'ABTS after reconst.'!R68</f>
        <v>4.7393507450343568</v>
      </c>
    </row>
    <row r="69" spans="4:10" x14ac:dyDescent="0.2">
      <c r="D69">
        <f>'ABTS before reconst.'!E84</f>
        <v>6.4999999999999929</v>
      </c>
      <c r="E69" s="8">
        <f>'ABTS before reconst.'!F84</f>
        <v>2.7497016706443915</v>
      </c>
      <c r="I69">
        <f>'ABTS after reconst.'!Q69</f>
        <v>6.4999999999999929</v>
      </c>
      <c r="J69" s="9">
        <f>'ABTS after reconst.'!R69</f>
        <v>4.7421008191743077</v>
      </c>
    </row>
    <row r="70" spans="4:10" x14ac:dyDescent="0.2">
      <c r="D70">
        <f>'ABTS before reconst.'!E85</f>
        <v>6.5999999999999925</v>
      </c>
      <c r="E70" s="8">
        <f>'ABTS before reconst.'!F85</f>
        <v>2.7509700176366843</v>
      </c>
      <c r="I70">
        <f>'ABTS after reconst.'!Q70</f>
        <v>6.5999999999999925</v>
      </c>
      <c r="J70" s="9">
        <f>'ABTS after reconst.'!R70</f>
        <v>4.7447706073831863</v>
      </c>
    </row>
    <row r="71" spans="4:10" x14ac:dyDescent="0.2">
      <c r="D71">
        <f>'ABTS before reconst.'!E86</f>
        <v>6.6999999999999922</v>
      </c>
      <c r="E71" s="8">
        <f>'ABTS before reconst.'!F86</f>
        <v>2.7522016222479717</v>
      </c>
      <c r="I71">
        <f>'ABTS after reconst.'!Q71</f>
        <v>6.6999999999999922</v>
      </c>
      <c r="J71" s="9">
        <f>'ABTS after reconst.'!R71</f>
        <v>4.7473635748917369</v>
      </c>
    </row>
    <row r="72" spans="4:10" x14ac:dyDescent="0.2">
      <c r="D72">
        <f>'ABTS before reconst.'!E87</f>
        <v>6.7999999999999918</v>
      </c>
      <c r="E72" s="8">
        <f>'ABTS before reconst.'!F87</f>
        <v>2.7533980582524271</v>
      </c>
      <c r="I72">
        <f>'ABTS after reconst.'!Q72</f>
        <v>6.7999999999999918</v>
      </c>
      <c r="J72" s="9">
        <f>'ABTS after reconst.'!R72</f>
        <v>4.7498829903413844</v>
      </c>
    </row>
    <row r="73" spans="4:10" x14ac:dyDescent="0.2">
      <c r="D73">
        <f>'ABTS before reconst.'!E88</f>
        <v>6.8999999999999915</v>
      </c>
      <c r="E73" s="8">
        <f>'ABTS before reconst.'!F88</f>
        <v>2.7545608108108106</v>
      </c>
      <c r="I73">
        <f>'ABTS after reconst.'!Q73</f>
        <v>6.8999999999999915</v>
      </c>
      <c r="J73" s="9">
        <f>'ABTS after reconst.'!R73</f>
        <v>4.7523319395303956</v>
      </c>
    </row>
    <row r="74" spans="4:10" x14ac:dyDescent="0.2">
      <c r="D74">
        <f>'ABTS before reconst.'!E89</f>
        <v>6.9999999999999911</v>
      </c>
      <c r="E74" s="8">
        <f>'ABTS before reconst.'!F89</f>
        <v>2.7556912826207665</v>
      </c>
      <c r="I74">
        <f>'ABTS after reconst.'!Q74</f>
        <v>6.9999999999999911</v>
      </c>
      <c r="J74" s="9">
        <f>'ABTS after reconst.'!R74</f>
        <v>4.754713338022535</v>
      </c>
    </row>
    <row r="75" spans="4:10" x14ac:dyDescent="0.2">
      <c r="D75">
        <f>'ABTS before reconst.'!E90</f>
        <v>7.0999999999999908</v>
      </c>
      <c r="E75" s="8">
        <f>'ABTS before reconst.'!F90</f>
        <v>2.7567907995618834</v>
      </c>
      <c r="I75">
        <f>'ABTS after reconst.'!Q75</f>
        <v>7.0999999999999908</v>
      </c>
      <c r="J75" s="9">
        <f>'ABTS after reconst.'!R75</f>
        <v>4.7570299427265423</v>
      </c>
    </row>
    <row r="76" spans="4:10" x14ac:dyDescent="0.2">
      <c r="D76">
        <f>'ABTS before reconst.'!E91</f>
        <v>7.1999999999999904</v>
      </c>
      <c r="E76" s="8">
        <f>'ABTS before reconst.'!F91</f>
        <v>2.7578606158833061</v>
      </c>
      <c r="I76">
        <f>'ABTS after reconst.'!Q76</f>
        <v>7.1999999999999904</v>
      </c>
      <c r="J76" s="9">
        <f>'ABTS after reconst.'!R76</f>
        <v>4.7592843625431165</v>
      </c>
    </row>
    <row r="77" spans="4:10" x14ac:dyDescent="0.2">
      <c r="D77">
        <f>'ABTS before reconst.'!E92</f>
        <v>7.2999999999999901</v>
      </c>
      <c r="E77" s="8">
        <f>'ABTS before reconst.'!F92</f>
        <v>2.7589019189765458</v>
      </c>
      <c r="I77">
        <f>'ABTS after reconst.'!Q77</f>
        <v>7.2999999999999901</v>
      </c>
      <c r="J77" s="9">
        <f>'ABTS after reconst.'!R77</f>
        <v>4.7614790681658654</v>
      </c>
    </row>
    <row r="78" spans="4:10" x14ac:dyDescent="0.2">
      <c r="D78">
        <f>'ABTS before reconst.'!E93</f>
        <v>7.3999999999999897</v>
      </c>
      <c r="E78" s="8">
        <f>'ABTS before reconst.'!F93</f>
        <v>2.7599158337716991</v>
      </c>
      <c r="I78">
        <f>'ABTS after reconst.'!Q78</f>
        <v>7.3999999999999897</v>
      </c>
      <c r="J78" s="9">
        <f>'ABTS after reconst.'!R78</f>
        <v>4.7636164011136231</v>
      </c>
    </row>
    <row r="79" spans="4:10" x14ac:dyDescent="0.2">
      <c r="D79">
        <f>'ABTS before reconst.'!E94</f>
        <v>7.4999999999999893</v>
      </c>
      <c r="E79" s="8">
        <f>'ABTS before reconst.'!F94</f>
        <v>2.7609034267912769</v>
      </c>
      <c r="I79">
        <f>'ABTS after reconst.'!Q79</f>
        <v>7.4999999999999893</v>
      </c>
      <c r="J79" s="9">
        <f>'ABTS after reconst.'!R79</f>
        <v>4.7656985820635551</v>
      </c>
    </row>
    <row r="80" spans="4:10" x14ac:dyDescent="0.2">
      <c r="D80">
        <f>'ABTS before reconst.'!E95</f>
        <v>7.599999999999989</v>
      </c>
      <c r="E80" s="8">
        <f>'ABTS before reconst.'!F95</f>
        <v>2.7618657098923629</v>
      </c>
      <c r="I80">
        <f>'ABTS after reconst.'!Q80</f>
        <v>7.599999999999989</v>
      </c>
      <c r="J80" s="9">
        <f>'ABTS after reconst.'!R80</f>
        <v>4.7677277185473903</v>
      </c>
    </row>
    <row r="81" spans="4:10" x14ac:dyDescent="0.2">
      <c r="D81">
        <f>'ABTS before reconst.'!E96</f>
        <v>7.6999999999999886</v>
      </c>
      <c r="E81" s="8">
        <f>'ABTS before reconst.'!F96</f>
        <v>2.7628036437246961</v>
      </c>
      <c r="I81">
        <f>'ABTS after reconst.'!Q81</f>
        <v>7.6999999999999886</v>
      </c>
      <c r="J81" s="9">
        <f>'ABTS after reconst.'!R81</f>
        <v>4.7697058120668618</v>
      </c>
    </row>
    <row r="82" spans="4:10" x14ac:dyDescent="0.2">
      <c r="D82">
        <f>'ABTS before reconst.'!E97</f>
        <v>7.7999999999999883</v>
      </c>
      <c r="E82" s="8">
        <f>'ABTS before reconst.'!F97</f>
        <v>2.763718140929535</v>
      </c>
      <c r="I82">
        <f>'ABTS after reconst.'!Q82</f>
        <v>7.7999999999999883</v>
      </c>
      <c r="J82" s="9">
        <f>'ABTS after reconst.'!R82</f>
        <v>4.7716347646788471</v>
      </c>
    </row>
    <row r="83" spans="4:10" x14ac:dyDescent="0.2">
      <c r="D83">
        <f>'ABTS before reconst.'!E98</f>
        <v>7.8999999999999879</v>
      </c>
      <c r="E83" s="8">
        <f>'ABTS before reconst.'!F98</f>
        <v>2.7646100691016775</v>
      </c>
      <c r="I83">
        <f>'ABTS after reconst.'!Q83</f>
        <v>7.8999999999999879</v>
      </c>
      <c r="J83" s="9">
        <f>'ABTS after reconst.'!R83</f>
        <v>4.7735163850957587</v>
      </c>
    </row>
    <row r="84" spans="4:10" x14ac:dyDescent="0.2">
      <c r="D84">
        <f>'ABTS before reconst.'!E99</f>
        <v>7.9999999999999876</v>
      </c>
      <c r="E84" s="8">
        <f>'ABTS before reconst.'!F99</f>
        <v>2.7654802535348604</v>
      </c>
      <c r="I84">
        <f>'ABTS after reconst.'!Q84</f>
        <v>7.9999999999999876</v>
      </c>
      <c r="J84" s="9">
        <f>'ABTS after reconst.'!R84</f>
        <v>4.7753523943422973</v>
      </c>
    </row>
    <row r="85" spans="4:10" x14ac:dyDescent="0.2">
      <c r="D85">
        <f>'ABTS before reconst.'!E100</f>
        <v>8.0999999999999872</v>
      </c>
      <c r="E85" s="8">
        <f>'ABTS before reconst.'!F100</f>
        <v>2.7663294797687858</v>
      </c>
      <c r="I85">
        <f>'ABTS after reconst.'!Q85</f>
        <v>8.0999999999999872</v>
      </c>
      <c r="J85" s="9">
        <f>'ABTS after reconst.'!R85</f>
        <v>4.7771444310057829</v>
      </c>
    </row>
    <row r="86" spans="4:10" x14ac:dyDescent="0.2">
      <c r="D86">
        <f>'ABTS before reconst.'!E101</f>
        <v>8.1999999999999869</v>
      </c>
      <c r="E86" s="8">
        <f>'ABTS before reconst.'!F101</f>
        <v>2.7671584959543072</v>
      </c>
      <c r="I86">
        <f>'ABTS after reconst.'!Q86</f>
        <v>8.1999999999999869</v>
      </c>
      <c r="J86" s="9">
        <f>'ABTS after reconst.'!R86</f>
        <v>4.7788940561136943</v>
      </c>
    </row>
    <row r="87" spans="4:10" x14ac:dyDescent="0.2">
      <c r="D87">
        <f>'ABTS before reconst.'!E102</f>
        <v>8.2999999999999865</v>
      </c>
      <c r="E87" s="8">
        <f>'ABTS before reconst.'!F102</f>
        <v>2.7679680150517396</v>
      </c>
      <c r="I87">
        <f>'ABTS after reconst.'!Q87</f>
        <v>8.2999999999999865</v>
      </c>
      <c r="J87" s="9">
        <f>'ABTS after reconst.'!R87</f>
        <v>4.7806027576689623</v>
      </c>
    </row>
    <row r="88" spans="4:10" x14ac:dyDescent="0.2">
      <c r="D88">
        <f>'ABTS before reconst.'!E103</f>
        <v>8.3999999999999861</v>
      </c>
      <c r="E88" s="8">
        <f>'ABTS before reconst.'!F103</f>
        <v>2.7687587168758712</v>
      </c>
      <c r="I88">
        <f>'ABTS after reconst.'!Q88</f>
        <v>8.3999999999999861</v>
      </c>
      <c r="J88" s="9">
        <f>'ABTS after reconst.'!R88</f>
        <v>4.782271954870704</v>
      </c>
    </row>
    <row r="89" spans="4:10" x14ac:dyDescent="0.2">
      <c r="D89">
        <f>'ABTS before reconst.'!E104</f>
        <v>8.4999999999999858</v>
      </c>
      <c r="E89" s="8">
        <f>'ABTS before reconst.'!F104</f>
        <v>2.7695312499999996</v>
      </c>
      <c r="I89">
        <f>'ABTS after reconst.'!Q89</f>
        <v>8.4999999999999858</v>
      </c>
      <c r="J89" s="9">
        <f>'ABTS after reconst.'!R89</f>
        <v>4.78390300204555</v>
      </c>
    </row>
    <row r="90" spans="4:10" x14ac:dyDescent="0.2">
      <c r="D90">
        <f>'ABTS before reconst.'!E105</f>
        <v>8.5999999999999854</v>
      </c>
      <c r="E90" s="8">
        <f>'ABTS before reconst.'!F105</f>
        <v>2.7702862335302134</v>
      </c>
      <c r="I90">
        <f>'ABTS after reconst.'!Q90</f>
        <v>8.5999999999999854</v>
      </c>
      <c r="J90" s="9">
        <f>'ABTS after reconst.'!R90</f>
        <v>4.7854971923124721</v>
      </c>
    </row>
    <row r="91" spans="4:10" x14ac:dyDescent="0.2">
      <c r="D91">
        <f>'ABTS before reconst.'!E106</f>
        <v>8.6999999999999851</v>
      </c>
      <c r="E91" s="8">
        <f>'ABTS before reconst.'!F106</f>
        <v>2.7710242587601073</v>
      </c>
      <c r="I91">
        <f>'ABTS after reconst.'!Q91</f>
        <v>8.6999999999999851</v>
      </c>
      <c r="J91" s="9">
        <f>'ABTS after reconst.'!R91</f>
        <v>4.7870557610019322</v>
      </c>
    </row>
    <row r="92" spans="4:10" x14ac:dyDescent="0.2">
      <c r="D92">
        <f>'ABTS before reconst.'!E107</f>
        <v>8.7999999999999847</v>
      </c>
      <c r="E92" s="8">
        <f>'ABTS before reconst.'!F107</f>
        <v>2.7717458907152372</v>
      </c>
      <c r="I92">
        <f>'ABTS after reconst.'!Q92</f>
        <v>8.7999999999999847</v>
      </c>
      <c r="J92" s="9">
        <f>'ABTS after reconst.'!R92</f>
        <v>4.7885798888483757</v>
      </c>
    </row>
    <row r="93" spans="4:10" x14ac:dyDescent="0.2">
      <c r="D93">
        <f>'ABTS before reconst.'!E108</f>
        <v>8.8999999999999844</v>
      </c>
      <c r="E93" s="8">
        <f>'ABTS before reconst.'!F108</f>
        <v>2.7724516695957817</v>
      </c>
      <c r="I93">
        <f>'ABTS after reconst.'!Q93</f>
        <v>8.8999999999999844</v>
      </c>
      <c r="J93" s="9">
        <f>'ABTS after reconst.'!R93</f>
        <v>4.7900707049733899</v>
      </c>
    </row>
    <row r="94" spans="4:10" x14ac:dyDescent="0.2">
      <c r="D94">
        <f>'ABTS before reconst.'!E109</f>
        <v>8.999999999999984</v>
      </c>
      <c r="E94" s="8">
        <f>'ABTS before reconst.'!F109</f>
        <v>2.7731421121251625</v>
      </c>
      <c r="I94">
        <f>'ABTS after reconst.'!Q94</f>
        <v>8.999999999999984</v>
      </c>
      <c r="J94" s="9">
        <f>'ABTS after reconst.'!R94</f>
        <v>4.7915292896753749</v>
      </c>
    </row>
    <row r="95" spans="4:10" x14ac:dyDescent="0.2">
      <c r="D95">
        <f>'ABTS before reconst.'!E110</f>
        <v>9.0999999999999837</v>
      </c>
      <c r="E95" s="8">
        <f>'ABTS before reconst.'!F110</f>
        <v>2.7738177128116934</v>
      </c>
      <c r="I95">
        <f>'ABTS after reconst.'!Q95</f>
        <v>9.0999999999999837</v>
      </c>
      <c r="J95" s="9">
        <f>'ABTS after reconst.'!R95</f>
        <v>4.7929566770402214</v>
      </c>
    </row>
    <row r="96" spans="4:10" x14ac:dyDescent="0.2">
      <c r="D96">
        <f>'ABTS before reconst.'!E111</f>
        <v>9.1999999999999833</v>
      </c>
      <c r="E96" s="8">
        <f>'ABTS before reconst.'!F111</f>
        <v>2.7744789451297316</v>
      </c>
      <c r="I96">
        <f>'ABTS after reconst.'!Q96</f>
        <v>9.1999999999999833</v>
      </c>
      <c r="J96" s="9">
        <f>'ABTS after reconst.'!R96</f>
        <v>4.7943538573862252</v>
      </c>
    </row>
    <row r="97" spans="4:10" x14ac:dyDescent="0.2">
      <c r="D97">
        <f>'ABTS before reconst.'!E112</f>
        <v>9.2999999999999829</v>
      </c>
      <c r="E97" s="8">
        <f>'ABTS before reconst.'!F112</f>
        <v>2.7751262626262623</v>
      </c>
      <c r="I97">
        <f>'ABTS after reconst.'!Q97</f>
        <v>9.2999999999999829</v>
      </c>
      <c r="J97" s="9">
        <f>'ABTS after reconst.'!R97</f>
        <v>4.795721779555425</v>
      </c>
    </row>
    <row r="98" spans="4:10" x14ac:dyDescent="0.2">
      <c r="D98">
        <f>'ABTS before reconst.'!E113</f>
        <v>9.3999999999999826</v>
      </c>
      <c r="E98" s="8">
        <f>'ABTS before reconst.'!F113</f>
        <v>2.7757600999583505</v>
      </c>
      <c r="I98">
        <f>'ABTS after reconst.'!Q98</f>
        <v>9.3999999999999826</v>
      </c>
      <c r="J98" s="9">
        <f>'ABTS after reconst.'!R98</f>
        <v>4.7970613530624711</v>
      </c>
    </row>
    <row r="99" spans="4:10" x14ac:dyDescent="0.2">
      <c r="D99">
        <f>'ABTS before reconst.'!E114</f>
        <v>9.4999999999999822</v>
      </c>
      <c r="E99" s="8">
        <f>'ABTS before reconst.'!F114</f>
        <v>2.7763808738664464</v>
      </c>
      <c r="I99">
        <f>'ABTS after reconst.'!Q99</f>
        <v>9.4999999999999822</v>
      </c>
      <c r="J99" s="9">
        <f>'ABTS after reconst.'!R99</f>
        <v>4.7983734501112734</v>
      </c>
    </row>
    <row r="100" spans="4:10" x14ac:dyDescent="0.2">
      <c r="D100">
        <f>'ABTS before reconst.'!E115</f>
        <v>9.5999999999999819</v>
      </c>
      <c r="E100" s="8">
        <f>'ABTS before reconst.'!F115</f>
        <v>2.7769889840881268</v>
      </c>
      <c r="I100">
        <f>'ABTS after reconst.'!Q100</f>
        <v>9.5999999999999819</v>
      </c>
      <c r="J100" s="9">
        <f>'ABTS after reconst.'!R100</f>
        <v>4.7996589074888076</v>
      </c>
    </row>
    <row r="101" spans="4:10" x14ac:dyDescent="0.2">
      <c r="D101">
        <f>'ABTS before reconst.'!E116</f>
        <v>9.6999999999999815</v>
      </c>
      <c r="E101" s="8">
        <f>'ABTS before reconst.'!F116</f>
        <v>2.7775848142164778</v>
      </c>
      <c r="I101">
        <f>'ABTS after reconst.'!Q101</f>
        <v>9.6999999999999815</v>
      </c>
      <c r="J101" s="9">
        <f>'ABTS after reconst.'!R101</f>
        <v>4.8009185283447389</v>
      </c>
    </row>
    <row r="102" spans="4:10" x14ac:dyDescent="0.2">
      <c r="D102">
        <f>'ABTS before reconst.'!E117</f>
        <v>9.7999999999999812</v>
      </c>
      <c r="E102" s="8">
        <f>'ABTS before reconst.'!F117</f>
        <v>2.7781687325069968</v>
      </c>
      <c r="I102">
        <f>'ABTS after reconst.'!Q102</f>
        <v>9.7999999999999812</v>
      </c>
      <c r="J102" s="9">
        <f>'ABTS after reconst.'!R102</f>
        <v>4.8021530838648054</v>
      </c>
    </row>
    <row r="103" spans="4:10" x14ac:dyDescent="0.2">
      <c r="D103">
        <f>'ABTS before reconst.'!E118</f>
        <v>9.8999999999999808</v>
      </c>
      <c r="E103" s="8">
        <f>'ABTS before reconst.'!F118</f>
        <v>2.778741092636579</v>
      </c>
      <c r="I103">
        <f>'ABTS after reconst.'!Q103</f>
        <v>9.8999999999999808</v>
      </c>
      <c r="J103" s="9">
        <f>'ABTS after reconst.'!R103</f>
        <v>4.8033633148452806</v>
      </c>
    </row>
    <row r="104" spans="4:10" x14ac:dyDescent="0.2">
      <c r="D104">
        <f>'ABTS before reconst.'!E119</f>
        <v>9.9999999999999805</v>
      </c>
      <c r="E104" s="8">
        <f>'ABTS before reconst.'!F119</f>
        <v>2.7793022344178748</v>
      </c>
      <c r="I104">
        <f>'ABTS after reconst.'!Q104</f>
        <v>9.9999999999999805</v>
      </c>
      <c r="J104" s="9">
        <f>'ABTS after reconst.'!R104</f>
        <v>4.804549933175295</v>
      </c>
    </row>
  </sheetData>
  <mergeCells count="2">
    <mergeCell ref="B2:E2"/>
    <mergeCell ref="F2:I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ABTS before reconst.</vt:lpstr>
      <vt:lpstr>ABTS bef recons spec. Activity</vt:lpstr>
      <vt:lpstr>ABTS after reconst.</vt:lpstr>
      <vt:lpstr>ABTS after recons spec. Activit</vt:lpstr>
      <vt:lpstr>Together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Dirks, Tim</cp:lastModifiedBy>
  <dcterms:created xsi:type="dcterms:W3CDTF">2024-06-17T07:12:51Z</dcterms:created>
  <dcterms:modified xsi:type="dcterms:W3CDTF">2025-01-22T12:30:24Z</dcterms:modified>
</cp:coreProperties>
</file>