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0EB9697C-81CF-6249-A588-AF13D4C50C37}" xr6:coauthVersionLast="47" xr6:coauthVersionMax="47" xr10:uidLastSave="{00000000-0000-0000-0000-000000000000}"/>
  <bookViews>
    <workbookView xWindow="14900" yWindow="1840" windowWidth="31960" windowHeight="20160" xr2:uid="{00000000-000D-0000-FFFF-FFFF00000000}"/>
  </bookViews>
  <sheets>
    <sheet name="Plate 1 - Sheet1" sheetId="1" r:id="rId1"/>
  </sheets>
  <definedNames>
    <definedName name="MethodPointer1">819713920</definedName>
    <definedName name="MethodPointer2">512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5" i="1" l="1"/>
  <c r="N64" i="1"/>
  <c r="N65" i="1"/>
  <c r="N66" i="1"/>
  <c r="N67" i="1"/>
  <c r="N68" i="1"/>
  <c r="N69" i="1"/>
  <c r="N63" i="1"/>
  <c r="M64" i="1"/>
  <c r="M65" i="1"/>
  <c r="M66" i="1"/>
  <c r="M67" i="1"/>
  <c r="M68" i="1"/>
  <c r="M69" i="1"/>
  <c r="M63" i="1"/>
  <c r="C58" i="1"/>
  <c r="C59" i="1"/>
  <c r="C60" i="1"/>
  <c r="C61" i="1"/>
  <c r="C57" i="1"/>
  <c r="B58" i="1"/>
  <c r="B59" i="1"/>
  <c r="B60" i="1"/>
  <c r="B61" i="1"/>
  <c r="B57" i="1"/>
  <c r="C50" i="1"/>
  <c r="C51" i="1"/>
  <c r="C52" i="1"/>
  <c r="C53" i="1"/>
  <c r="C49" i="1"/>
  <c r="B50" i="1"/>
  <c r="B51" i="1"/>
  <c r="B52" i="1"/>
  <c r="B53" i="1"/>
  <c r="B49" i="1"/>
  <c r="P54" i="1"/>
  <c r="P55" i="1"/>
  <c r="P56" i="1"/>
  <c r="P57" i="1"/>
  <c r="P58" i="1"/>
  <c r="P53" i="1"/>
  <c r="O54" i="1"/>
  <c r="O55" i="1"/>
  <c r="O56" i="1"/>
  <c r="O57" i="1"/>
  <c r="O58" i="1"/>
  <c r="O53" i="1"/>
  <c r="L54" i="1"/>
  <c r="M54" i="1"/>
  <c r="N54" i="1"/>
  <c r="L55" i="1"/>
  <c r="M55" i="1"/>
  <c r="N55" i="1"/>
  <c r="L56" i="1"/>
  <c r="M56" i="1"/>
  <c r="N56" i="1"/>
  <c r="L57" i="1"/>
  <c r="M57" i="1"/>
  <c r="N57" i="1"/>
  <c r="L58" i="1"/>
  <c r="M58" i="1"/>
  <c r="N58" i="1"/>
  <c r="M53" i="1"/>
  <c r="N53" i="1"/>
  <c r="L53" i="1"/>
  <c r="O49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M44" i="1"/>
  <c r="N44" i="1"/>
  <c r="L44" i="1"/>
  <c r="P44" i="1"/>
  <c r="Q44" i="1"/>
  <c r="R44" i="1"/>
  <c r="P45" i="1"/>
  <c r="Q45" i="1"/>
  <c r="R45" i="1"/>
  <c r="P46" i="1"/>
  <c r="Q46" i="1"/>
  <c r="R46" i="1"/>
  <c r="P47" i="1"/>
  <c r="Q47" i="1"/>
  <c r="R47" i="1"/>
  <c r="P36" i="1"/>
  <c r="Q36" i="1"/>
  <c r="R36" i="1"/>
  <c r="P37" i="1"/>
  <c r="Q37" i="1"/>
  <c r="R37" i="1"/>
  <c r="P38" i="1"/>
  <c r="Q38" i="1"/>
  <c r="R38" i="1"/>
  <c r="P39" i="1"/>
  <c r="Q39" i="1"/>
  <c r="R39" i="1"/>
  <c r="P40" i="1"/>
  <c r="Q40" i="1"/>
  <c r="R40" i="1"/>
  <c r="P41" i="1"/>
  <c r="Q41" i="1"/>
  <c r="R41" i="1"/>
  <c r="U44" i="1"/>
  <c r="V44" i="1"/>
  <c r="W44" i="1"/>
  <c r="U45" i="1"/>
  <c r="V45" i="1"/>
  <c r="W45" i="1"/>
  <c r="U46" i="1"/>
  <c r="V46" i="1"/>
  <c r="W46" i="1"/>
  <c r="U47" i="1"/>
  <c r="V47" i="1"/>
  <c r="W47" i="1"/>
  <c r="U48" i="1"/>
  <c r="V48" i="1"/>
  <c r="W48" i="1"/>
  <c r="U49" i="1"/>
  <c r="V49" i="1"/>
  <c r="W49" i="1"/>
  <c r="V43" i="1"/>
  <c r="Q43" i="1" s="1"/>
  <c r="W43" i="1"/>
  <c r="R43" i="1" s="1"/>
  <c r="U43" i="1"/>
  <c r="P43" i="1" s="1"/>
  <c r="V40" i="1"/>
  <c r="Q35" i="1"/>
  <c r="R35" i="1"/>
  <c r="P35" i="1"/>
  <c r="O40" i="1"/>
  <c r="L36" i="1"/>
  <c r="M36" i="1"/>
  <c r="N36" i="1"/>
  <c r="L37" i="1"/>
  <c r="M37" i="1"/>
  <c r="N37" i="1"/>
  <c r="L38" i="1"/>
  <c r="M38" i="1"/>
  <c r="N38" i="1"/>
  <c r="L39" i="1"/>
  <c r="M39" i="1"/>
  <c r="N39" i="1"/>
  <c r="L40" i="1"/>
  <c r="M40" i="1"/>
  <c r="N40" i="1"/>
  <c r="L41" i="1"/>
  <c r="M41" i="1"/>
  <c r="N41" i="1"/>
  <c r="M35" i="1"/>
  <c r="N35" i="1"/>
  <c r="L35" i="1"/>
  <c r="K41" i="1"/>
  <c r="J41" i="1"/>
  <c r="I41" i="1"/>
  <c r="I40" i="1"/>
  <c r="K40" i="1"/>
  <c r="J40" i="1"/>
  <c r="K39" i="1"/>
  <c r="J39" i="1"/>
  <c r="I39" i="1"/>
  <c r="K38" i="1"/>
  <c r="J38" i="1"/>
  <c r="I38" i="1"/>
  <c r="K37" i="1"/>
  <c r="J37" i="1"/>
  <c r="I37" i="1"/>
  <c r="K36" i="1"/>
  <c r="J36" i="1"/>
  <c r="I36" i="1"/>
  <c r="K35" i="1"/>
  <c r="J35" i="1"/>
  <c r="I35" i="1"/>
  <c r="C41" i="1" l="1"/>
  <c r="D41" i="1" s="1"/>
  <c r="C40" i="1"/>
  <c r="D40" i="1" s="1"/>
  <c r="E40" i="1" s="1"/>
  <c r="C39" i="1"/>
  <c r="D39" i="1" s="1"/>
  <c r="C38" i="1"/>
  <c r="D38" i="1" s="1"/>
  <c r="C37" i="1"/>
  <c r="D37" i="1" s="1"/>
  <c r="C36" i="1"/>
  <c r="D36" i="1" s="1"/>
  <c r="D35" i="1"/>
</calcChain>
</file>

<file path=xl/sharedStrings.xml><?xml version="1.0" encoding="utf-8"?>
<sst xmlns="http://schemas.openxmlformats.org/spreadsheetml/2006/main" count="77" uniqueCount="51">
  <si>
    <t>Software Version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</si>
  <si>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</si>
  <si>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</si>
  <si>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</si>
  <si>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</si>
  <si>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</si>
  <si>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</si>
  <si>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</si>
  <si>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</si>
  <si>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</si>
  <si>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191204C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</si>
  <si>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</si>
  <si>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</si>
  <si>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</si>
  <si>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</si>
  <si>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</si>
  <si>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</si>
  <si>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</si>
  <si>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</si>
  <si>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A1..C8</t>
  </si>
  <si>
    <t>Wavelengths:  606</t>
  </si>
  <si>
    <t>Read Speed: Normal,  Delay: 100 msec,  Measurements/Data Point: 8</t>
  </si>
  <si>
    <t>Results</t>
  </si>
  <si>
    <t>Actual Temperature:</t>
  </si>
  <si>
    <t>Red</t>
  </si>
  <si>
    <t>Ox</t>
  </si>
  <si>
    <t>cnoX</t>
  </si>
  <si>
    <t>RidA</t>
  </si>
  <si>
    <t>ridA</t>
  </si>
  <si>
    <t>reduced</t>
  </si>
  <si>
    <t>oxidised</t>
  </si>
  <si>
    <t>P30</t>
  </si>
  <si>
    <t>P60</t>
  </si>
  <si>
    <t>P120</t>
  </si>
  <si>
    <t>CnoX</t>
  </si>
  <si>
    <t>absorption</t>
  </si>
  <si>
    <r>
      <rPr>
        <b/>
        <sz val="10"/>
        <rFont val="Arial"/>
        <family val="2"/>
      </rPr>
      <t xml:space="preserve">Actual ZnCl2 </t>
    </r>
    <r>
      <rPr>
        <sz val="10"/>
        <rFont val="Arial"/>
        <family val="2"/>
      </rPr>
      <t xml:space="preserve"> = ZnCl2-ZnCl2 control</t>
    </r>
  </si>
  <si>
    <r>
      <rPr>
        <b/>
        <sz val="10"/>
        <rFont val="Arial"/>
        <family val="2"/>
      </rPr>
      <t>ZnCl2</t>
    </r>
    <r>
      <rPr>
        <sz val="10"/>
        <rFont val="Arial"/>
        <family val="2"/>
      </rPr>
      <t xml:space="preserve"> amount [µM]</t>
    </r>
  </si>
  <si>
    <r>
      <rPr>
        <b/>
        <sz val="10"/>
        <rFont val="Arial"/>
        <family val="2"/>
      </rPr>
      <t>Used molarity</t>
    </r>
    <r>
      <rPr>
        <sz val="10"/>
        <rFont val="Arial"/>
        <family val="2"/>
      </rPr>
      <t xml:space="preserve"> Hsp33 [µM]</t>
    </r>
  </si>
  <si>
    <r>
      <rPr>
        <b/>
        <sz val="10"/>
        <rFont val="Arial"/>
        <family val="2"/>
      </rPr>
      <t>Diluted molarity</t>
    </r>
    <r>
      <rPr>
        <sz val="10"/>
        <rFont val="Arial"/>
        <family val="2"/>
      </rPr>
      <t xml:space="preserve"> in assay [µM]</t>
    </r>
  </si>
  <si>
    <t>Actual ZnCl2 / Diluted molarity in assay</t>
  </si>
  <si>
    <t>ZnCl2 control</t>
  </si>
  <si>
    <t>ZnCl2 per molecule control</t>
  </si>
  <si>
    <t>ZnCl2 per Hsp33 - ZnCl2 per molecule control</t>
  </si>
  <si>
    <r>
      <rPr>
        <b/>
        <sz val="10"/>
        <rFont val="Arial"/>
        <family val="2"/>
      </rPr>
      <t xml:space="preserve">  ZnCl2 per Hsp33</t>
    </r>
    <r>
      <rPr>
        <sz val="10"/>
        <rFont val="Arial"/>
        <family val="2"/>
      </rPr>
      <t xml:space="preserve"> = ZnCl2 / Diluted molarity</t>
    </r>
  </si>
  <si>
    <t>MW</t>
  </si>
  <si>
    <t>STABWN</t>
  </si>
  <si>
    <t>Uncorrected ZnCl2 amounts</t>
  </si>
  <si>
    <t>Mean Absorption</t>
  </si>
  <si>
    <t>Calculated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</si>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</sst>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 applyBorder="1"/>
    <xf numFmtId="0" fontId="1" fillId="0" borderId="7" xfId="0" applyFont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6" fillId="4" borderId="11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6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'Plate 1 - Sheet1'!$C$49:$C$53</c:f>
                <c:numCache>
                  <c:formatCode>General</c:formatCode>
                  <c:ptCount val="5"/>
                  <c:pt idx="0">
                    <c:v>7.2460080111816814E-3</c:v>
                  </c:pt>
                  <c:pt idx="1">
                    <c:v>6.8434520105605289E-3</c:v>
                  </c:pt>
                  <c:pt idx="2">
                    <c:v>8.4282514235324055E-2</c:v>
                  </c:pt>
                  <c:pt idx="3">
                    <c:v>6.4832703257940938E-2</c:v>
                  </c:pt>
                  <c:pt idx="4">
                    <c:v>1.7153120964455971E-2</c:v>
                  </c:pt>
                </c:numCache>
              </c:numRef>
            </c:plus>
            <c:minus>
              <c:numRef>
                <c:f>'Plate 1 - Sheet1'!$C$49:$C$53</c:f>
                <c:numCache>
                  <c:formatCode>General</c:formatCode>
                  <c:ptCount val="5"/>
                  <c:pt idx="0">
                    <c:v>7.2460080111816814E-3</c:v>
                  </c:pt>
                  <c:pt idx="1">
                    <c:v>6.8434520105605289E-3</c:v>
                  </c:pt>
                  <c:pt idx="2">
                    <c:v>8.4282514235324055E-2</c:v>
                  </c:pt>
                  <c:pt idx="3">
                    <c:v>6.4832703257940938E-2</c:v>
                  </c:pt>
                  <c:pt idx="4">
                    <c:v>1.7153120964455971E-2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'Plate 1 - Sheet1'!$A$49:$A$53</c:f>
              <c:strCache>
                <c:ptCount val="5"/>
                <c:pt idx="0">
                  <c:v>reduced</c:v>
                </c:pt>
                <c:pt idx="1">
                  <c:v>oxidised</c:v>
                </c:pt>
                <c:pt idx="2">
                  <c:v>P30</c:v>
                </c:pt>
                <c:pt idx="3">
                  <c:v>P60</c:v>
                </c:pt>
                <c:pt idx="4">
                  <c:v>P120</c:v>
                </c:pt>
              </c:strCache>
            </c:strRef>
          </c:cat>
          <c:val>
            <c:numRef>
              <c:f>'Plate 1 - Sheet1'!$B$49:$B$53</c:f>
              <c:numCache>
                <c:formatCode>General</c:formatCode>
                <c:ptCount val="5"/>
                <c:pt idx="0">
                  <c:v>1.0099249576373761</c:v>
                </c:pt>
                <c:pt idx="1">
                  <c:v>0.89894833104709637</c:v>
                </c:pt>
                <c:pt idx="2">
                  <c:v>0.58479532163742698</c:v>
                </c:pt>
                <c:pt idx="3">
                  <c:v>0.47043534762833022</c:v>
                </c:pt>
                <c:pt idx="4">
                  <c:v>0.30409356725146203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2-8647-8AFA-6885245BB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217554687"/>
        <c:axId val="185887599"/>
      </c:barChart>
      <c:catAx>
        <c:axId val="217554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5887599"/>
        <c:crosses val="autoZero"/>
        <c:auto val="1"/>
        <c:lblAlgn val="ctr"/>
        <c:lblOffset val="100"/>
        <c:noMultiLvlLbl val="0"/>
      </c:catAx>
      <c:valAx>
        <c:axId val="1858875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ZnCl</a:t>
                </a:r>
                <a:r>
                  <a:rPr lang="de-DE" baseline="-25000"/>
                  <a:t>2</a:t>
                </a:r>
                <a:r>
                  <a:rPr lang="de-DE"/>
                  <a:t> / Hsp33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7554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'Plate 1 - Sheet1'!$C$57:$C$61</c:f>
                <c:numCache>
                  <c:formatCode>General</c:formatCode>
                  <c:ptCount val="5"/>
                  <c:pt idx="0">
                    <c:v>7.2460080111817005E-3</c:v>
                  </c:pt>
                  <c:pt idx="1">
                    <c:v>6.8434520105605393E-3</c:v>
                  </c:pt>
                  <c:pt idx="2">
                    <c:v>8.4282514235324055E-2</c:v>
                  </c:pt>
                  <c:pt idx="3">
                    <c:v>6.4832703257941521E-2</c:v>
                  </c:pt>
                  <c:pt idx="4">
                    <c:v>1.7153120964456002E-2</c:v>
                  </c:pt>
                </c:numCache>
              </c:numRef>
            </c:plus>
            <c:minus>
              <c:numRef>
                <c:f>'Plate 1 - Sheet1'!$C$57:$C$61</c:f>
                <c:numCache>
                  <c:formatCode>General</c:formatCode>
                  <c:ptCount val="5"/>
                  <c:pt idx="0">
                    <c:v>7.2460080111817005E-3</c:v>
                  </c:pt>
                  <c:pt idx="1">
                    <c:v>6.8434520105605393E-3</c:v>
                  </c:pt>
                  <c:pt idx="2">
                    <c:v>8.4282514235324055E-2</c:v>
                  </c:pt>
                  <c:pt idx="3">
                    <c:v>6.4832703257941521E-2</c:v>
                  </c:pt>
                  <c:pt idx="4">
                    <c:v>1.7153120964456002E-2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'Plate 1 - Sheet1'!$A$49:$A$53</c:f>
              <c:strCache>
                <c:ptCount val="5"/>
                <c:pt idx="0">
                  <c:v>reduced</c:v>
                </c:pt>
                <c:pt idx="1">
                  <c:v>oxidised</c:v>
                </c:pt>
                <c:pt idx="2">
                  <c:v>P30</c:v>
                </c:pt>
                <c:pt idx="3">
                  <c:v>P60</c:v>
                </c:pt>
                <c:pt idx="4">
                  <c:v>P120</c:v>
                </c:pt>
              </c:strCache>
            </c:strRef>
          </c:cat>
          <c:val>
            <c:numRef>
              <c:f>'Plate 1 - Sheet1'!$B$57:$B$61</c:f>
              <c:numCache>
                <c:formatCode>General</c:formatCode>
                <c:ptCount val="5"/>
                <c:pt idx="0">
                  <c:v>1.0354651819575567</c:v>
                </c:pt>
                <c:pt idx="1">
                  <c:v>0.90401463191586628</c:v>
                </c:pt>
                <c:pt idx="2">
                  <c:v>0.57154284889177676</c:v>
                </c:pt>
                <c:pt idx="3">
                  <c:v>0.45718287488267989</c:v>
                </c:pt>
                <c:pt idx="4">
                  <c:v>0.2908410945058118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6-1C4C-9800-BA710C209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217554687"/>
        <c:axId val="185887599"/>
      </c:barChart>
      <c:catAx>
        <c:axId val="217554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5887599"/>
        <c:crosses val="autoZero"/>
        <c:auto val="1"/>
        <c:lblAlgn val="ctr"/>
        <c:lblOffset val="100"/>
        <c:noMultiLvlLbl val="0"/>
      </c:catAx>
      <c:valAx>
        <c:axId val="1858875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ZnCl</a:t>
                </a:r>
                <a:r>
                  <a:rPr lang="de-DE" baseline="-25000"/>
                  <a:t>2</a:t>
                </a:r>
                <a:r>
                  <a:rPr lang="de-DE"/>
                  <a:t> / Hsp33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7554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'Plate 1 - Sheet1'!$N$63:$N$69</c:f>
                <c:numCache>
                  <c:formatCode>General</c:formatCode>
                  <c:ptCount val="7"/>
                  <c:pt idx="0">
                    <c:v>0.1539776702376108</c:v>
                  </c:pt>
                  <c:pt idx="1">
                    <c:v>0.15397767023761205</c:v>
                  </c:pt>
                  <c:pt idx="2">
                    <c:v>2.0017097130889394</c:v>
                  </c:pt>
                  <c:pt idx="3">
                    <c:v>1.5397767023761069</c:v>
                  </c:pt>
                  <c:pt idx="4">
                    <c:v>0.40738662290582955</c:v>
                  </c:pt>
                  <c:pt idx="5">
                    <c:v>0.26669714808262823</c:v>
                  </c:pt>
                  <c:pt idx="6">
                    <c:v>0.55517438531819119</c:v>
                  </c:pt>
                </c:numCache>
              </c:numRef>
            </c:plus>
            <c:minus>
              <c:numRef>
                <c:f>'Plate 1 - Sheet1'!$N$63:$N$69</c:f>
                <c:numCache>
                  <c:formatCode>General</c:formatCode>
                  <c:ptCount val="7"/>
                  <c:pt idx="0">
                    <c:v>0.1539776702376108</c:v>
                  </c:pt>
                  <c:pt idx="1">
                    <c:v>0.15397767023761205</c:v>
                  </c:pt>
                  <c:pt idx="2">
                    <c:v>2.0017097130889394</c:v>
                  </c:pt>
                  <c:pt idx="3">
                    <c:v>1.5397767023761069</c:v>
                  </c:pt>
                  <c:pt idx="4">
                    <c:v>0.40738662290582955</c:v>
                  </c:pt>
                  <c:pt idx="5">
                    <c:v>0.26669714808262823</c:v>
                  </c:pt>
                  <c:pt idx="6">
                    <c:v>0.55517438531819119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'Plate 1 - Sheet1'!$L$63:$L$69</c:f>
              <c:strCache>
                <c:ptCount val="7"/>
                <c:pt idx="0">
                  <c:v>reduced</c:v>
                </c:pt>
                <c:pt idx="1">
                  <c:v>oxidised</c:v>
                </c:pt>
                <c:pt idx="2">
                  <c:v>P30</c:v>
                </c:pt>
                <c:pt idx="3">
                  <c:v>P60</c:v>
                </c:pt>
                <c:pt idx="4">
                  <c:v>P120</c:v>
                </c:pt>
                <c:pt idx="5">
                  <c:v>CnoX</c:v>
                </c:pt>
                <c:pt idx="6">
                  <c:v>RidA</c:v>
                </c:pt>
              </c:strCache>
            </c:strRef>
          </c:cat>
          <c:val>
            <c:numRef>
              <c:f>'Plate 1 - Sheet1'!$M$63:$M$69</c:f>
              <c:numCache>
                <c:formatCode>General</c:formatCode>
                <c:ptCount val="7"/>
                <c:pt idx="0">
                  <c:v>29.292181069958843</c:v>
                </c:pt>
                <c:pt idx="1">
                  <c:v>28.057613168724277</c:v>
                </c:pt>
                <c:pt idx="2">
                  <c:v>21.720164609053501</c:v>
                </c:pt>
                <c:pt idx="3">
                  <c:v>19.004115226337451</c:v>
                </c:pt>
                <c:pt idx="4">
                  <c:v>15.053497942386832</c:v>
                </c:pt>
                <c:pt idx="5">
                  <c:v>8.3456790123456805</c:v>
                </c:pt>
                <c:pt idx="6">
                  <c:v>7.3168724279835393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D1-0D4D-868A-F60BEA8E1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17554687"/>
        <c:axId val="185887599"/>
      </c:barChart>
      <c:catAx>
        <c:axId val="217554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5887599"/>
        <c:crosses val="autoZero"/>
        <c:auto val="1"/>
        <c:lblAlgn val="ctr"/>
        <c:lblOffset val="100"/>
        <c:noMultiLvlLbl val="0"/>
      </c:catAx>
      <c:valAx>
        <c:axId val="1858875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ZnCl</a:t>
                </a:r>
                <a:r>
                  <a:rPr lang="de-DE" baseline="-25000"/>
                  <a:t>2</a:t>
                </a:r>
                <a:r>
                  <a:rPr lang="de-DE"/>
                  <a:t> [µM]</a:t>
                </a:r>
                <a:r>
                  <a:rPr lang="de-DE" baseline="0"/>
                  <a:t> 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7554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603250</xdr:colOff>
      <xdr:row>42</xdr:row>
      <xdr:rowOff>146050</xdr:rowOff>
    </xdr:from>
    <xdr:to>
      <xdr:col>10</xdr:col>
      <xdr:colOff>285750</xdr:colOff>
      <xdr:row>59</xdr:row>
      <xdr:rowOff>31750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7C70734-4F41-3A41-9D5A-7BC04701B3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609600</xdr:colOff>
      <xdr:row>59</xdr:row>
      <xdr:rowOff>139700</xdr:rowOff>
    </xdr:from>
    <xdr:to>
      <xdr:col>10</xdr:col>
      <xdr:colOff>292100</xdr:colOff>
      <xdr:row>76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785E7AA-9F57-0847-B339-E6A58679DD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685800</xdr:colOff>
      <xdr:row>70</xdr:row>
      <xdr:rowOff>50800</xdr:rowOff>
    </xdr:from>
    <xdr:to>
      <xdr:col>14</xdr:col>
      <xdr:colOff>584200</xdr:colOff>
      <xdr:row>86</xdr:row>
      <xdr:rowOff>152400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A8B53895-DD29-9A42-B1EC-A10B2C905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69"/>
  <sheetViews>
    <sheetView tabSelected="1" workbookViewId="0">
      <selection activeCell="M63" sqref="M63"/>
    </sheetView>
  </sheetViews>
  <sheetFormatPr baseColWidth="10" defaultColWidth="9.1640625" defaultRowHeight="13" x14ac:dyDescent="0.15"/>
  <cols>
    <col min="1" max="1" width="20.6640625" customWidth="1"/>
    <col min="2" max="2" width="12.6640625" customWidth="1"/>
    <col min="3" max="3" width="14.33203125" bestFit="1" customWidth="1"/>
    <col min="12" max="12" width="13.1640625" customWidth="1"/>
    <col min="13" max="13" width="23" bestFit="1" customWidth="1"/>
    <col min="14" max="14" width="16" customWidth="1"/>
    <col min="15" max="15" width="22" bestFit="1" customWidth="1"/>
    <col min="16" max="16" width="13" customWidth="1"/>
    <col min="17" max="17" width="12.5" customWidth="1"/>
    <col min="18" max="18" width="16" customWidth="1"/>
  </cols>
  <sheetData>
    <row r="2" spans="1:2" x14ac:dyDescent="0.15">
      <c r="A2" t="s">
        <v>0</v>
      </c>
      <c r="B2" s="1">
        <v>37106</v>
      </c>
    </row>
    <row r="4" spans="1:2" x14ac:dyDescent="0.15">
      <c r="A4" t="s">
        <v>1</v>
      </c>
    </row>
    <row r="5" spans="1:2" x14ac:dyDescent="0.15">
      <c r="A5" t="s">
        <v>2</v>
      </c>
    </row>
    <row r="6" spans="1:2" x14ac:dyDescent="0.15">
      <c r="A6" t="s">
        <v>3</v>
      </c>
      <c r="B6" t="s">
        <v>4</v>
      </c>
    </row>
    <row r="7" spans="1:2" x14ac:dyDescent="0.15">
      <c r="A7" t="s">
        <v>5</v>
      </c>
      <c r="B7" s="1">
        <v>43960</v>
      </c>
    </row>
    <row r="8" spans="1:2" x14ac:dyDescent="0.15">
      <c r="A8" t="s">
        <v>6</v>
      </c>
      <c r="B8" s="2">
        <v>0.69540509259259264</v>
      </c>
    </row>
    <row r="9" spans="1:2" x14ac:dyDescent="0.15">
      <c r="A9" t="s">
        <v>7</v>
      </c>
      <c r="B9" t="s">
        <v>8</v>
      </c>
    </row>
    <row r="10" spans="1:2" x14ac:dyDescent="0.15">
      <c r="A10" t="s">
        <v>9</v>
      </c>
      <c r="B10" t="s">
        <v>10</v>
      </c>
    </row>
    <row r="11" spans="1:2" x14ac:dyDescent="0.15">
      <c r="A11" t="s">
        <v>11</v>
      </c>
      <c r="B11" t="s">
        <v>12</v>
      </c>
    </row>
    <row r="13" spans="1:2" ht="14" x14ac:dyDescent="0.15">
      <c r="A13" s="3" t="s">
        <v>13</v>
      </c>
      <c r="B13" s="4"/>
    </row>
    <row r="14" spans="1:2" x14ac:dyDescent="0.15">
      <c r="A14" t="s">
        <v>14</v>
      </c>
      <c r="B14" t="s">
        <v>15</v>
      </c>
    </row>
    <row r="15" spans="1:2" x14ac:dyDescent="0.15">
      <c r="A15" t="s">
        <v>16</v>
      </c>
    </row>
    <row r="16" spans="1:2" x14ac:dyDescent="0.15">
      <c r="A16" t="s">
        <v>17</v>
      </c>
      <c r="B16" t="s">
        <v>18</v>
      </c>
    </row>
    <row r="17" spans="1:15" x14ac:dyDescent="0.15">
      <c r="B17" t="s">
        <v>19</v>
      </c>
    </row>
    <row r="18" spans="1:15" x14ac:dyDescent="0.15">
      <c r="B18" t="s">
        <v>20</v>
      </c>
    </row>
    <row r="19" spans="1:15" x14ac:dyDescent="0.15">
      <c r="B19" t="s">
        <v>21</v>
      </c>
    </row>
    <row r="21" spans="1:15" ht="14" x14ac:dyDescent="0.15">
      <c r="A21" s="3" t="s">
        <v>22</v>
      </c>
      <c r="B21" s="4"/>
    </row>
    <row r="22" spans="1:15" x14ac:dyDescent="0.15">
      <c r="A22" t="s">
        <v>23</v>
      </c>
      <c r="B22">
        <v>0</v>
      </c>
    </row>
    <row r="24" spans="1:15" ht="14" x14ac:dyDescent="0.15">
      <c r="B24" s="5"/>
      <c r="C24" s="6" t="s">
        <v>24</v>
      </c>
      <c r="D24" s="6" t="s">
        <v>25</v>
      </c>
      <c r="E24" s="6">
        <v>120</v>
      </c>
      <c r="F24" s="6">
        <v>60</v>
      </c>
      <c r="G24" s="6">
        <v>30</v>
      </c>
      <c r="H24" s="6" t="s">
        <v>26</v>
      </c>
      <c r="I24" s="6" t="s">
        <v>27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15" x14ac:dyDescent="0.15">
      <c r="B25" s="6">
        <v>1</v>
      </c>
      <c r="C25" s="11">
        <v>0.30199999999999999</v>
      </c>
      <c r="D25" s="11">
        <v>0.29499999999999998</v>
      </c>
      <c r="E25" s="11">
        <v>0.192</v>
      </c>
      <c r="F25" s="11">
        <v>0.23699999999999999</v>
      </c>
      <c r="G25" s="11">
        <v>0.22</v>
      </c>
      <c r="H25" s="11">
        <v>0.13600000000000001</v>
      </c>
      <c r="I25" s="11">
        <v>0.13200000000000001</v>
      </c>
      <c r="J25" s="11">
        <v>4.7E-2</v>
      </c>
      <c r="K25" s="7"/>
      <c r="L25" s="7"/>
      <c r="M25" s="7"/>
      <c r="N25" s="7"/>
      <c r="O25" s="8">
        <v>606</v>
      </c>
    </row>
    <row r="26" spans="1:15" x14ac:dyDescent="0.15">
      <c r="B26" s="6">
        <v>2</v>
      </c>
      <c r="C26" s="11">
        <v>0.30499999999999999</v>
      </c>
      <c r="D26" s="11">
        <v>0.29199999999999998</v>
      </c>
      <c r="E26" s="11">
        <v>0.189</v>
      </c>
      <c r="F26" s="11">
        <v>0.217</v>
      </c>
      <c r="G26" s="11">
        <v>0.25800000000000001</v>
      </c>
      <c r="H26" s="11">
        <v>0.13500000000000001</v>
      </c>
      <c r="I26" s="11">
        <v>0.122</v>
      </c>
      <c r="J26" s="11">
        <v>4.7E-2</v>
      </c>
      <c r="K26" s="7"/>
      <c r="L26" s="7"/>
      <c r="M26" s="7"/>
      <c r="N26" s="7"/>
      <c r="O26" s="8">
        <v>606</v>
      </c>
    </row>
    <row r="27" spans="1:15" x14ac:dyDescent="0.15">
      <c r="B27" s="21">
        <v>3</v>
      </c>
      <c r="C27" s="22">
        <v>0.30399999999999999</v>
      </c>
      <c r="D27" s="22">
        <v>0.29399999999999998</v>
      </c>
      <c r="E27" s="22">
        <v>0.184</v>
      </c>
      <c r="F27" s="22">
        <v>0.20699999999999999</v>
      </c>
      <c r="G27" s="22">
        <v>0.249</v>
      </c>
      <c r="H27" s="22">
        <v>0.13100000000000001</v>
      </c>
      <c r="I27" s="22">
        <v>0.123</v>
      </c>
      <c r="J27" s="22">
        <v>4.9000000000000002E-2</v>
      </c>
      <c r="K27" s="12"/>
      <c r="L27" s="12"/>
      <c r="M27" s="12"/>
      <c r="N27" s="12"/>
      <c r="O27" s="8">
        <v>606</v>
      </c>
    </row>
    <row r="28" spans="1:15" x14ac:dyDescent="0.15">
      <c r="B28" s="10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8"/>
    </row>
    <row r="29" spans="1:15" x14ac:dyDescent="0.15">
      <c r="B29" s="10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8"/>
    </row>
    <row r="30" spans="1:15" x14ac:dyDescent="0.15">
      <c r="B30" s="10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8"/>
    </row>
    <row r="31" spans="1:15" x14ac:dyDescent="0.15">
      <c r="B31" s="10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8"/>
    </row>
    <row r="32" spans="1:15" x14ac:dyDescent="0.15">
      <c r="B32" s="10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8"/>
    </row>
    <row r="33" spans="1:23" ht="14" thickBot="1" x14ac:dyDescent="0.2">
      <c r="H33" s="13"/>
      <c r="I33" s="51" t="s">
        <v>35</v>
      </c>
      <c r="J33" s="44"/>
      <c r="K33" s="45"/>
      <c r="L33" s="43" t="s">
        <v>37</v>
      </c>
      <c r="M33" s="44"/>
      <c r="N33" s="45"/>
      <c r="P33" s="43" t="s">
        <v>36</v>
      </c>
      <c r="Q33" s="44"/>
      <c r="R33" s="45"/>
      <c r="U33" s="43" t="s">
        <v>38</v>
      </c>
      <c r="V33" s="44"/>
      <c r="W33" s="45"/>
    </row>
    <row r="34" spans="1:23" x14ac:dyDescent="0.15">
      <c r="C34" s="9" t="s">
        <v>48</v>
      </c>
      <c r="D34" s="9" t="s">
        <v>49</v>
      </c>
      <c r="H34" s="14"/>
      <c r="I34" s="15">
        <v>1</v>
      </c>
      <c r="J34" s="15">
        <v>2</v>
      </c>
      <c r="K34" s="16">
        <v>3</v>
      </c>
      <c r="L34" s="25">
        <v>1</v>
      </c>
      <c r="M34" s="24">
        <v>2</v>
      </c>
      <c r="N34" s="26">
        <v>4</v>
      </c>
      <c r="P34" s="14">
        <v>1</v>
      </c>
      <c r="Q34" s="15">
        <v>2</v>
      </c>
      <c r="R34" s="16">
        <v>3</v>
      </c>
      <c r="U34" s="14">
        <v>1</v>
      </c>
      <c r="V34" s="15">
        <v>2</v>
      </c>
      <c r="W34" s="16">
        <v>3</v>
      </c>
    </row>
    <row r="35" spans="1:23" ht="14" x14ac:dyDescent="0.15">
      <c r="B35" s="10" t="s">
        <v>24</v>
      </c>
      <c r="C35">
        <f>AVERAGE(C25:C27)</f>
        <v>0.3036666666666667</v>
      </c>
      <c r="D35">
        <f>(C35-0.0664)/0.0081</f>
        <v>29.292181069958851</v>
      </c>
      <c r="H35" s="17" t="s">
        <v>29</v>
      </c>
      <c r="I35" s="15">
        <f>C25</f>
        <v>0.30199999999999999</v>
      </c>
      <c r="J35" s="15">
        <f>C26</f>
        <v>0.30499999999999999</v>
      </c>
      <c r="K35" s="16">
        <f>C27</f>
        <v>0.30399999999999999</v>
      </c>
      <c r="L35" s="14">
        <f>(I35-0.0664)/0.0081</f>
        <v>29.086419753086417</v>
      </c>
      <c r="M35" s="15">
        <f t="shared" ref="M35:N35" si="0">(J35-0.0664)/0.0081</f>
        <v>29.456790123456788</v>
      </c>
      <c r="N35" s="16">
        <f t="shared" si="0"/>
        <v>29.333333333333332</v>
      </c>
      <c r="P35" s="14">
        <f>L35-$O$40</f>
        <v>21.255144032921809</v>
      </c>
      <c r="Q35" s="15">
        <f t="shared" ref="Q35:R35" si="1">M35-$O$40</f>
        <v>21.625514403292179</v>
      </c>
      <c r="R35" s="16">
        <f t="shared" si="1"/>
        <v>21.502057613168724</v>
      </c>
      <c r="U35" s="14">
        <v>42.5</v>
      </c>
      <c r="V35" s="15">
        <v>42.5</v>
      </c>
      <c r="W35" s="16">
        <v>42.5</v>
      </c>
    </row>
    <row r="36" spans="1:23" ht="14" x14ac:dyDescent="0.15">
      <c r="B36" s="10" t="s">
        <v>25</v>
      </c>
      <c r="C36">
        <f>AVERAGE(D25:D27)</f>
        <v>0.29366666666666669</v>
      </c>
      <c r="D36">
        <f t="shared" ref="D36:D41" si="2">(C36-0.0664)/0.0081</f>
        <v>28.057613168724281</v>
      </c>
      <c r="H36" s="17" t="s">
        <v>30</v>
      </c>
      <c r="I36" s="15">
        <f>D25</f>
        <v>0.29499999999999998</v>
      </c>
      <c r="J36" s="15">
        <f>D26</f>
        <v>0.29199999999999998</v>
      </c>
      <c r="K36" s="16">
        <f>D27</f>
        <v>0.29399999999999998</v>
      </c>
      <c r="L36" s="14">
        <f t="shared" ref="L36:L41" si="3">(I36-0.0664)/0.0081</f>
        <v>28.222222222222221</v>
      </c>
      <c r="M36" s="15">
        <f t="shared" ref="M36:M41" si="4">(J36-0.0664)/0.0081</f>
        <v>27.851851851851848</v>
      </c>
      <c r="N36" s="16">
        <f t="shared" ref="N36:N41" si="5">(K36-0.0664)/0.0081</f>
        <v>28.098765432098762</v>
      </c>
      <c r="P36" s="14">
        <f t="shared" ref="P36:P41" si="6">L36-$O$40</f>
        <v>20.390946502057613</v>
      </c>
      <c r="Q36" s="15">
        <f t="shared" ref="Q36:Q41" si="7">M36-$O$40</f>
        <v>20.020576131687239</v>
      </c>
      <c r="R36" s="16">
        <f t="shared" ref="R36:R41" si="8">N36-$O$40</f>
        <v>20.267489711934154</v>
      </c>
      <c r="U36" s="14">
        <v>45</v>
      </c>
      <c r="V36" s="15">
        <v>45</v>
      </c>
      <c r="W36" s="16">
        <v>45</v>
      </c>
    </row>
    <row r="37" spans="1:23" x14ac:dyDescent="0.15">
      <c r="B37">
        <v>30</v>
      </c>
      <c r="C37">
        <f>AVERAGE(G25:G27)</f>
        <v>0.24233333333333332</v>
      </c>
      <c r="D37">
        <f t="shared" si="2"/>
        <v>21.720164609053498</v>
      </c>
      <c r="H37" s="17" t="s">
        <v>31</v>
      </c>
      <c r="I37" s="15">
        <f>G25</f>
        <v>0.22</v>
      </c>
      <c r="J37" s="15">
        <f>G26</f>
        <v>0.25800000000000001</v>
      </c>
      <c r="K37" s="16">
        <f>G27</f>
        <v>0.249</v>
      </c>
      <c r="L37" s="14">
        <f t="shared" si="3"/>
        <v>18.962962962962965</v>
      </c>
      <c r="M37" s="15">
        <f t="shared" si="4"/>
        <v>23.654320987654323</v>
      </c>
      <c r="N37" s="16">
        <f t="shared" si="5"/>
        <v>22.543209876543209</v>
      </c>
      <c r="P37" s="14">
        <f t="shared" si="6"/>
        <v>11.131687242798357</v>
      </c>
      <c r="Q37" s="15">
        <f t="shared" si="7"/>
        <v>15.823045267489714</v>
      </c>
      <c r="R37" s="16">
        <f t="shared" si="8"/>
        <v>14.7119341563786</v>
      </c>
      <c r="U37" s="14">
        <v>47.5</v>
      </c>
      <c r="V37" s="15">
        <v>47.5</v>
      </c>
      <c r="W37" s="16">
        <v>47.5</v>
      </c>
    </row>
    <row r="38" spans="1:23" x14ac:dyDescent="0.15">
      <c r="B38">
        <v>60</v>
      </c>
      <c r="C38">
        <f>AVERAGE(F25:F27)</f>
        <v>0.2203333333333333</v>
      </c>
      <c r="D38">
        <f t="shared" si="2"/>
        <v>19.004115226337447</v>
      </c>
      <c r="H38" s="17" t="s">
        <v>32</v>
      </c>
      <c r="I38" s="15">
        <f>F25</f>
        <v>0.23699999999999999</v>
      </c>
      <c r="J38" s="15">
        <f>F26</f>
        <v>0.217</v>
      </c>
      <c r="K38" s="16">
        <f>F27</f>
        <v>0.20699999999999999</v>
      </c>
      <c r="L38" s="14">
        <f t="shared" si="3"/>
        <v>21.061728395061728</v>
      </c>
      <c r="M38" s="15">
        <f t="shared" si="4"/>
        <v>18.592592592592595</v>
      </c>
      <c r="N38" s="16">
        <f t="shared" si="5"/>
        <v>17.358024691358025</v>
      </c>
      <c r="P38" s="14">
        <f t="shared" si="6"/>
        <v>13.230452674897119</v>
      </c>
      <c r="Q38" s="15">
        <f t="shared" si="7"/>
        <v>10.761316872427987</v>
      </c>
      <c r="R38" s="16">
        <f t="shared" si="8"/>
        <v>9.5267489711934168</v>
      </c>
      <c r="U38" s="14">
        <v>47.5</v>
      </c>
      <c r="V38" s="15">
        <v>47.5</v>
      </c>
      <c r="W38" s="16">
        <v>47.5</v>
      </c>
    </row>
    <row r="39" spans="1:23" x14ac:dyDescent="0.15">
      <c r="B39">
        <v>120</v>
      </c>
      <c r="C39">
        <f>AVERAGE(E25:E27)</f>
        <v>0.18833333333333332</v>
      </c>
      <c r="D39">
        <f t="shared" si="2"/>
        <v>15.053497942386832</v>
      </c>
      <c r="H39" s="17" t="s">
        <v>33</v>
      </c>
      <c r="I39" s="15">
        <f>E25</f>
        <v>0.192</v>
      </c>
      <c r="J39" s="15">
        <f>E26</f>
        <v>0.189</v>
      </c>
      <c r="K39" s="16">
        <f>E27</f>
        <v>0.184</v>
      </c>
      <c r="L39" s="14">
        <f t="shared" si="3"/>
        <v>15.506172839506172</v>
      </c>
      <c r="M39" s="15">
        <f t="shared" si="4"/>
        <v>15.135802469135804</v>
      </c>
      <c r="N39" s="16">
        <f t="shared" si="5"/>
        <v>14.518518518518519</v>
      </c>
      <c r="O39" s="9" t="s">
        <v>41</v>
      </c>
      <c r="P39" s="14">
        <f t="shared" si="6"/>
        <v>7.6748971193415629</v>
      </c>
      <c r="Q39" s="15">
        <f t="shared" si="7"/>
        <v>7.3045267489711945</v>
      </c>
      <c r="R39" s="16">
        <f t="shared" si="8"/>
        <v>6.6872427983539096</v>
      </c>
      <c r="U39" s="14">
        <v>47.5</v>
      </c>
      <c r="V39" s="15">
        <v>47.5</v>
      </c>
      <c r="W39" s="16">
        <v>47.5</v>
      </c>
    </row>
    <row r="40" spans="1:23" x14ac:dyDescent="0.15">
      <c r="B40" s="9" t="s">
        <v>26</v>
      </c>
      <c r="C40">
        <f>AVERAGE(H25:H27)</f>
        <v>0.13400000000000001</v>
      </c>
      <c r="D40">
        <f t="shared" si="2"/>
        <v>8.3456790123456805</v>
      </c>
      <c r="E40">
        <f>AVERAGE(D40:D41)</f>
        <v>7.8312757201646104</v>
      </c>
      <c r="H40" s="17" t="s">
        <v>34</v>
      </c>
      <c r="I40" s="15">
        <f>H25</f>
        <v>0.13600000000000001</v>
      </c>
      <c r="J40" s="15">
        <f>H26</f>
        <v>0.13500000000000001</v>
      </c>
      <c r="K40" s="16">
        <f>H27</f>
        <v>0.13100000000000001</v>
      </c>
      <c r="L40" s="14">
        <f t="shared" si="3"/>
        <v>8.5925925925925934</v>
      </c>
      <c r="M40" s="15">
        <f t="shared" si="4"/>
        <v>8.4691358024691379</v>
      </c>
      <c r="N40" s="16">
        <f t="shared" si="5"/>
        <v>7.9753086419753094</v>
      </c>
      <c r="O40" s="28">
        <f>AVERAGE(L40:N41)</f>
        <v>7.8312757201646095</v>
      </c>
      <c r="P40" s="14">
        <f t="shared" si="6"/>
        <v>0.76131687242798396</v>
      </c>
      <c r="Q40" s="15">
        <f t="shared" si="7"/>
        <v>0.6378600823045284</v>
      </c>
      <c r="R40" s="16">
        <f t="shared" si="8"/>
        <v>0.14403292181069993</v>
      </c>
      <c r="U40" s="14">
        <v>45</v>
      </c>
      <c r="V40" s="29">
        <f>45-1.25</f>
        <v>43.75</v>
      </c>
      <c r="W40" s="16">
        <v>43.75</v>
      </c>
    </row>
    <row r="41" spans="1:23" x14ac:dyDescent="0.15">
      <c r="B41" s="9" t="s">
        <v>28</v>
      </c>
      <c r="C41">
        <f>AVERAGE(I25:I27)</f>
        <v>0.12566666666666668</v>
      </c>
      <c r="D41">
        <f t="shared" si="2"/>
        <v>7.3168724279835402</v>
      </c>
      <c r="H41" s="18" t="s">
        <v>27</v>
      </c>
      <c r="I41" s="19">
        <f>I25</f>
        <v>0.13200000000000001</v>
      </c>
      <c r="J41" s="19">
        <f>I26</f>
        <v>0.122</v>
      </c>
      <c r="K41" s="20">
        <f>I27</f>
        <v>0.123</v>
      </c>
      <c r="L41" s="27">
        <f t="shared" si="3"/>
        <v>8.0987654320987659</v>
      </c>
      <c r="M41" s="19">
        <f t="shared" si="4"/>
        <v>6.8641975308641978</v>
      </c>
      <c r="N41" s="20">
        <f t="shared" si="5"/>
        <v>6.9876543209876543</v>
      </c>
      <c r="P41" s="27">
        <f t="shared" si="6"/>
        <v>0.26748971193415638</v>
      </c>
      <c r="Q41" s="19">
        <f t="shared" si="7"/>
        <v>-0.96707818930041167</v>
      </c>
      <c r="R41" s="20">
        <f t="shared" si="8"/>
        <v>-0.84362139917695522</v>
      </c>
      <c r="U41" s="27">
        <v>43.75</v>
      </c>
      <c r="V41" s="30">
        <v>50</v>
      </c>
      <c r="W41" s="20">
        <v>50</v>
      </c>
    </row>
    <row r="42" spans="1:23" ht="14" thickBot="1" x14ac:dyDescent="0.2">
      <c r="P42" s="46" t="s">
        <v>40</v>
      </c>
      <c r="Q42" s="47"/>
      <c r="R42" s="48"/>
      <c r="U42" s="43" t="s">
        <v>39</v>
      </c>
      <c r="V42" s="44"/>
      <c r="W42" s="45"/>
    </row>
    <row r="43" spans="1:23" ht="14" thickBot="1" x14ac:dyDescent="0.2">
      <c r="L43" s="43" t="s">
        <v>44</v>
      </c>
      <c r="M43" s="44"/>
      <c r="N43" s="45"/>
      <c r="P43" s="31">
        <f>P35/U43</f>
        <v>1.0002420721374969</v>
      </c>
      <c r="Q43" s="32">
        <f t="shared" ref="Q43:R43" si="9">Q35/V43</f>
        <v>1.0176712660372791</v>
      </c>
      <c r="R43" s="33">
        <f t="shared" si="9"/>
        <v>1.0118615347373516</v>
      </c>
      <c r="U43" s="14">
        <f>U35/2</f>
        <v>21.25</v>
      </c>
      <c r="V43" s="15">
        <f t="shared" ref="V43:W43" si="10">V35/2</f>
        <v>21.25</v>
      </c>
      <c r="W43" s="16">
        <f t="shared" si="10"/>
        <v>21.25</v>
      </c>
    </row>
    <row r="44" spans="1:23" x14ac:dyDescent="0.15">
      <c r="L44" s="14">
        <f>L35/U43</f>
        <v>1.3687726942628902</v>
      </c>
      <c r="M44" s="15">
        <f t="shared" ref="M44:N44" si="11">M35/V43</f>
        <v>1.3862018881626723</v>
      </c>
      <c r="N44" s="16">
        <f t="shared" si="11"/>
        <v>1.3803921568627451</v>
      </c>
      <c r="P44" s="31">
        <f>P36/U44</f>
        <v>0.90626428898033839</v>
      </c>
      <c r="Q44" s="32">
        <f t="shared" ref="Q44:Q45" si="12">Q36/V44</f>
        <v>0.88980338363054401</v>
      </c>
      <c r="R44" s="33">
        <f t="shared" ref="R44:R45" si="13">R36/W44</f>
        <v>0.90077732053040682</v>
      </c>
      <c r="U44" s="14">
        <f t="shared" ref="U44:W44" si="14">U36/2</f>
        <v>22.5</v>
      </c>
      <c r="V44" s="15">
        <f t="shared" si="14"/>
        <v>22.5</v>
      </c>
      <c r="W44" s="16">
        <f t="shared" si="14"/>
        <v>22.5</v>
      </c>
    </row>
    <row r="45" spans="1:23" x14ac:dyDescent="0.15">
      <c r="L45" s="14">
        <f t="shared" ref="L45:L50" si="15">L36/U44</f>
        <v>1.2543209876543209</v>
      </c>
      <c r="M45" s="15">
        <f t="shared" ref="M45:M50" si="16">M36/V44</f>
        <v>1.2378600823045265</v>
      </c>
      <c r="N45" s="16">
        <f t="shared" ref="N45:N50" si="17">N36/W44</f>
        <v>1.2488340192043894</v>
      </c>
      <c r="P45" s="31">
        <f t="shared" ref="P45:P47" si="18">P37/U45</f>
        <v>0.4687026207494045</v>
      </c>
      <c r="Q45" s="32">
        <f t="shared" si="12"/>
        <v>0.66623348494693535</v>
      </c>
      <c r="R45" s="33">
        <f t="shared" si="13"/>
        <v>0.61944985921594109</v>
      </c>
      <c r="U45" s="14">
        <f t="shared" ref="U45:W45" si="19">U37/2</f>
        <v>23.75</v>
      </c>
      <c r="V45" s="15">
        <f t="shared" si="19"/>
        <v>23.75</v>
      </c>
      <c r="W45" s="16">
        <f t="shared" si="19"/>
        <v>23.75</v>
      </c>
    </row>
    <row r="46" spans="1:23" x14ac:dyDescent="0.15">
      <c r="L46" s="14">
        <f t="shared" si="15"/>
        <v>0.79844054580896695</v>
      </c>
      <c r="M46" s="15">
        <f t="shared" si="16"/>
        <v>0.9959714100064978</v>
      </c>
      <c r="N46" s="16">
        <f t="shared" si="17"/>
        <v>0.94918778427550354</v>
      </c>
      <c r="P46" s="31">
        <f t="shared" si="18"/>
        <v>0.55707169157461556</v>
      </c>
      <c r="Q46" s="32">
        <f t="shared" ref="Q46:Q47" si="20">Q38/V46</f>
        <v>0.45310807883907311</v>
      </c>
      <c r="R46" s="33">
        <f t="shared" ref="R46:R47" si="21">R38/W46</f>
        <v>0.40112627247130178</v>
      </c>
      <c r="U46" s="14">
        <f t="shared" ref="U46:W46" si="22">U38/2</f>
        <v>23.75</v>
      </c>
      <c r="V46" s="15">
        <f t="shared" si="22"/>
        <v>23.75</v>
      </c>
      <c r="W46" s="16">
        <f t="shared" si="22"/>
        <v>23.75</v>
      </c>
    </row>
    <row r="47" spans="1:23" ht="14" thickBot="1" x14ac:dyDescent="0.2">
      <c r="A47" s="46" t="s">
        <v>40</v>
      </c>
      <c r="B47" s="47"/>
      <c r="C47" s="48"/>
      <c r="L47" s="14">
        <f t="shared" si="15"/>
        <v>0.88680961663417801</v>
      </c>
      <c r="M47" s="15">
        <f t="shared" si="16"/>
        <v>0.78284600389863557</v>
      </c>
      <c r="N47" s="16">
        <f t="shared" si="17"/>
        <v>0.73086419753086418</v>
      </c>
      <c r="P47" s="34">
        <f t="shared" si="18"/>
        <v>0.32315356291964475</v>
      </c>
      <c r="Q47" s="35">
        <f t="shared" si="20"/>
        <v>0.30755902100931343</v>
      </c>
      <c r="R47" s="36">
        <f t="shared" si="21"/>
        <v>0.28156811782542779</v>
      </c>
      <c r="U47" s="14">
        <f t="shared" ref="U47:W47" si="23">U39/2</f>
        <v>23.75</v>
      </c>
      <c r="V47" s="15">
        <f t="shared" si="23"/>
        <v>23.75</v>
      </c>
      <c r="W47" s="16">
        <f t="shared" si="23"/>
        <v>23.75</v>
      </c>
    </row>
    <row r="48" spans="1:23" x14ac:dyDescent="0.15">
      <c r="B48" s="9" t="s">
        <v>45</v>
      </c>
      <c r="C48" s="9" t="s">
        <v>46</v>
      </c>
      <c r="L48" s="14">
        <f t="shared" si="15"/>
        <v>0.65289148797920726</v>
      </c>
      <c r="M48" s="15">
        <f t="shared" si="16"/>
        <v>0.63729694606887599</v>
      </c>
      <c r="N48" s="16">
        <f t="shared" si="17"/>
        <v>0.61130604288499024</v>
      </c>
      <c r="O48" s="9" t="s">
        <v>42</v>
      </c>
      <c r="U48" s="14">
        <f t="shared" ref="U48:W48" si="24">U40/2</f>
        <v>22.5</v>
      </c>
      <c r="V48" s="15">
        <f t="shared" si="24"/>
        <v>21.875</v>
      </c>
      <c r="W48" s="16">
        <f t="shared" si="24"/>
        <v>21.875</v>
      </c>
    </row>
    <row r="49" spans="1:23" x14ac:dyDescent="0.15">
      <c r="A49" s="17" t="s">
        <v>29</v>
      </c>
      <c r="B49">
        <f>AVERAGE(P43:R43)</f>
        <v>1.0099249576373761</v>
      </c>
      <c r="C49">
        <f>_xlfn.STDEV.P(P43:R43)</f>
        <v>7.2460080111816814E-3</v>
      </c>
      <c r="L49" s="14">
        <f t="shared" si="15"/>
        <v>0.38189300411522636</v>
      </c>
      <c r="M49" s="15">
        <f t="shared" si="16"/>
        <v>0.38716049382716061</v>
      </c>
      <c r="N49" s="16">
        <f t="shared" si="17"/>
        <v>0.36458553791887127</v>
      </c>
      <c r="O49" s="28">
        <f>AVERAGE(L49:N50)</f>
        <v>0.34299039780521268</v>
      </c>
      <c r="U49" s="27">
        <f t="shared" ref="U49:W49" si="25">U41/2</f>
        <v>21.875</v>
      </c>
      <c r="V49" s="19">
        <f t="shared" si="25"/>
        <v>25</v>
      </c>
      <c r="W49" s="20">
        <f t="shared" si="25"/>
        <v>25</v>
      </c>
    </row>
    <row r="50" spans="1:23" x14ac:dyDescent="0.15">
      <c r="A50" s="17" t="s">
        <v>30</v>
      </c>
      <c r="B50">
        <f t="shared" ref="B50:B53" si="26">AVERAGE(P44:R44)</f>
        <v>0.89894833104709637</v>
      </c>
      <c r="C50">
        <f t="shared" ref="C50:C53" si="27">_xlfn.STDEV.P(P44:R44)</f>
        <v>6.8434520105605289E-3</v>
      </c>
      <c r="L50" s="27">
        <f t="shared" si="15"/>
        <v>0.37022927689594359</v>
      </c>
      <c r="M50" s="19">
        <f t="shared" si="16"/>
        <v>0.27456790123456792</v>
      </c>
      <c r="N50" s="20">
        <f t="shared" si="17"/>
        <v>0.27950617283950618</v>
      </c>
    </row>
    <row r="51" spans="1:23" x14ac:dyDescent="0.15">
      <c r="A51" s="17" t="s">
        <v>31</v>
      </c>
      <c r="B51">
        <f t="shared" si="26"/>
        <v>0.58479532163742698</v>
      </c>
      <c r="C51">
        <f t="shared" si="27"/>
        <v>8.4282514235324055E-2</v>
      </c>
    </row>
    <row r="52" spans="1:23" ht="14" thickBot="1" x14ac:dyDescent="0.2">
      <c r="A52" s="17" t="s">
        <v>32</v>
      </c>
      <c r="B52">
        <f t="shared" si="26"/>
        <v>0.47043534762833022</v>
      </c>
      <c r="C52">
        <f t="shared" si="27"/>
        <v>6.4832703257940938E-2</v>
      </c>
      <c r="L52" s="46" t="s">
        <v>43</v>
      </c>
      <c r="M52" s="47"/>
      <c r="N52" s="48"/>
      <c r="O52" s="37" t="s">
        <v>50</v>
      </c>
      <c r="P52" s="38" t="s">
        <v>46</v>
      </c>
    </row>
    <row r="53" spans="1:23" x14ac:dyDescent="0.15">
      <c r="A53" s="17" t="s">
        <v>33</v>
      </c>
      <c r="B53">
        <f t="shared" si="26"/>
        <v>0.30409356725146203</v>
      </c>
      <c r="C53">
        <f t="shared" si="27"/>
        <v>1.7153120964455971E-2</v>
      </c>
      <c r="L53" s="31">
        <f>L44-$O$49</f>
        <v>1.0257822964576775</v>
      </c>
      <c r="M53" s="32">
        <f t="shared" ref="M53:N53" si="28">M44-$O$49</f>
        <v>1.0432114903574596</v>
      </c>
      <c r="N53" s="33">
        <f t="shared" si="28"/>
        <v>1.0374017590575324</v>
      </c>
      <c r="O53" s="31">
        <f>AVERAGE(L53:N53)</f>
        <v>1.0354651819575567</v>
      </c>
      <c r="P53" s="33">
        <f>_xlfn.STDEV.P(L53:N53)</f>
        <v>7.2460080111817005E-3</v>
      </c>
    </row>
    <row r="54" spans="1:23" x14ac:dyDescent="0.15">
      <c r="L54" s="31">
        <f t="shared" ref="L54:N54" si="29">L45-$O$49</f>
        <v>0.9113305898491082</v>
      </c>
      <c r="M54" s="32">
        <f t="shared" si="29"/>
        <v>0.89486968449931381</v>
      </c>
      <c r="N54" s="33">
        <f t="shared" si="29"/>
        <v>0.90584362139917673</v>
      </c>
      <c r="O54" s="31">
        <f t="shared" ref="O54:O58" si="30">AVERAGE(L54:N54)</f>
        <v>0.90401463191586628</v>
      </c>
      <c r="P54" s="33">
        <f t="shared" ref="P54:P58" si="31">_xlfn.STDEV.P(L54:N54)</f>
        <v>6.8434520105605393E-3</v>
      </c>
    </row>
    <row r="55" spans="1:23" ht="14" thickBot="1" x14ac:dyDescent="0.2">
      <c r="A55" s="46" t="s">
        <v>43</v>
      </c>
      <c r="B55" s="47"/>
      <c r="C55" s="48"/>
      <c r="L55" s="31">
        <f t="shared" ref="L55:N55" si="32">L46-$O$49</f>
        <v>0.45545014800375427</v>
      </c>
      <c r="M55" s="32">
        <f t="shared" si="32"/>
        <v>0.65298101220128513</v>
      </c>
      <c r="N55" s="33">
        <f t="shared" si="32"/>
        <v>0.60619738647029087</v>
      </c>
      <c r="O55" s="31">
        <f t="shared" si="30"/>
        <v>0.57154284889177676</v>
      </c>
      <c r="P55" s="33">
        <f t="shared" si="31"/>
        <v>8.4282514235324055E-2</v>
      </c>
    </row>
    <row r="56" spans="1:23" x14ac:dyDescent="0.15">
      <c r="L56" s="31">
        <f t="shared" ref="L56:N56" si="33">L47-$O$49</f>
        <v>0.54381921882896533</v>
      </c>
      <c r="M56" s="32">
        <f t="shared" si="33"/>
        <v>0.43985560609342289</v>
      </c>
      <c r="N56" s="33">
        <f t="shared" si="33"/>
        <v>0.3878737997256515</v>
      </c>
      <c r="O56" s="31">
        <f t="shared" si="30"/>
        <v>0.45718287488267989</v>
      </c>
      <c r="P56" s="33">
        <f t="shared" si="31"/>
        <v>6.4832703257941521E-2</v>
      </c>
    </row>
    <row r="57" spans="1:23" x14ac:dyDescent="0.15">
      <c r="A57" s="17" t="s">
        <v>29</v>
      </c>
      <c r="B57">
        <f>O53</f>
        <v>1.0354651819575567</v>
      </c>
      <c r="C57">
        <f>P53</f>
        <v>7.2460080111817005E-3</v>
      </c>
      <c r="L57" s="31">
        <f t="shared" ref="L57:N57" si="34">L48-$O$49</f>
        <v>0.30990109017399459</v>
      </c>
      <c r="M57" s="32">
        <f t="shared" si="34"/>
        <v>0.29430654826366331</v>
      </c>
      <c r="N57" s="33">
        <f t="shared" si="34"/>
        <v>0.26831564507977756</v>
      </c>
      <c r="O57" s="31">
        <f t="shared" si="30"/>
        <v>0.2908410945058118</v>
      </c>
      <c r="P57" s="33">
        <f t="shared" si="31"/>
        <v>1.7153120964456002E-2</v>
      </c>
    </row>
    <row r="58" spans="1:23" x14ac:dyDescent="0.15">
      <c r="A58" s="17" t="s">
        <v>30</v>
      </c>
      <c r="B58">
        <f t="shared" ref="B58:B61" si="35">O54</f>
        <v>0.90401463191586628</v>
      </c>
      <c r="C58">
        <f t="shared" ref="C58:C61" si="36">P54</f>
        <v>6.8434520105605393E-3</v>
      </c>
      <c r="L58" s="34">
        <f t="shared" ref="L58:N58" si="37">L49-$O$49</f>
        <v>3.8902606310013688E-2</v>
      </c>
      <c r="M58" s="35">
        <f t="shared" si="37"/>
        <v>4.4170096021947935E-2</v>
      </c>
      <c r="N58" s="36">
        <f t="shared" si="37"/>
        <v>2.1595140113658595E-2</v>
      </c>
      <c r="O58" s="34">
        <f t="shared" si="30"/>
        <v>3.4889280815206737E-2</v>
      </c>
      <c r="P58" s="36">
        <f t="shared" si="31"/>
        <v>9.6432098636208708E-3</v>
      </c>
    </row>
    <row r="59" spans="1:23" x14ac:dyDescent="0.15">
      <c r="A59" s="17" t="s">
        <v>31</v>
      </c>
      <c r="B59">
        <f t="shared" si="35"/>
        <v>0.57154284889177676</v>
      </c>
      <c r="C59">
        <f t="shared" si="36"/>
        <v>8.4282514235324055E-2</v>
      </c>
    </row>
    <row r="60" spans="1:23" x14ac:dyDescent="0.15">
      <c r="A60" s="17" t="s">
        <v>32</v>
      </c>
      <c r="B60">
        <f t="shared" si="35"/>
        <v>0.45718287488267989</v>
      </c>
      <c r="C60">
        <f t="shared" si="36"/>
        <v>6.4832703257941521E-2</v>
      </c>
    </row>
    <row r="61" spans="1:23" ht="14" thickBot="1" x14ac:dyDescent="0.2">
      <c r="A61" s="17" t="s">
        <v>33</v>
      </c>
      <c r="B61">
        <f t="shared" si="35"/>
        <v>0.2908410945058118</v>
      </c>
      <c r="C61">
        <f t="shared" si="36"/>
        <v>1.7153120964456002E-2</v>
      </c>
      <c r="L61" s="46" t="s">
        <v>47</v>
      </c>
      <c r="M61" s="49"/>
      <c r="N61" s="50"/>
    </row>
    <row r="62" spans="1:23" x14ac:dyDescent="0.15">
      <c r="L62" s="31"/>
      <c r="M62" s="41" t="s">
        <v>50</v>
      </c>
      <c r="N62" s="42" t="s">
        <v>46</v>
      </c>
    </row>
    <row r="63" spans="1:23" x14ac:dyDescent="0.15">
      <c r="L63" s="39" t="s">
        <v>29</v>
      </c>
      <c r="M63" s="32">
        <f t="shared" ref="M63:M69" si="38">AVERAGE(L35:N35)</f>
        <v>29.292181069958843</v>
      </c>
      <c r="N63" s="33">
        <f t="shared" ref="N63:N69" si="39">_xlfn.STDEV.P(L35:N35)</f>
        <v>0.1539776702376108</v>
      </c>
    </row>
    <row r="64" spans="1:23" x14ac:dyDescent="0.15">
      <c r="L64" s="39" t="s">
        <v>30</v>
      </c>
      <c r="M64" s="32">
        <f t="shared" si="38"/>
        <v>28.057613168724277</v>
      </c>
      <c r="N64" s="33">
        <f t="shared" si="39"/>
        <v>0.15397767023761205</v>
      </c>
    </row>
    <row r="65" spans="12:14" x14ac:dyDescent="0.15">
      <c r="L65" s="39" t="s">
        <v>31</v>
      </c>
      <c r="M65" s="32">
        <f t="shared" si="38"/>
        <v>21.720164609053501</v>
      </c>
      <c r="N65" s="33">
        <f t="shared" si="39"/>
        <v>2.0017097130889394</v>
      </c>
    </row>
    <row r="66" spans="12:14" x14ac:dyDescent="0.15">
      <c r="L66" s="39" t="s">
        <v>32</v>
      </c>
      <c r="M66" s="32">
        <f t="shared" si="38"/>
        <v>19.004115226337451</v>
      </c>
      <c r="N66" s="33">
        <f t="shared" si="39"/>
        <v>1.5397767023761069</v>
      </c>
    </row>
    <row r="67" spans="12:14" x14ac:dyDescent="0.15">
      <c r="L67" s="39" t="s">
        <v>33</v>
      </c>
      <c r="M67" s="32">
        <f t="shared" si="38"/>
        <v>15.053497942386832</v>
      </c>
      <c r="N67" s="33">
        <f t="shared" si="39"/>
        <v>0.40738662290582955</v>
      </c>
    </row>
    <row r="68" spans="12:14" x14ac:dyDescent="0.15">
      <c r="L68" s="39" t="s">
        <v>34</v>
      </c>
      <c r="M68" s="32">
        <f t="shared" si="38"/>
        <v>8.3456790123456805</v>
      </c>
      <c r="N68" s="33">
        <f t="shared" si="39"/>
        <v>0.26669714808262823</v>
      </c>
    </row>
    <row r="69" spans="12:14" x14ac:dyDescent="0.15">
      <c r="L69" s="40" t="s">
        <v>27</v>
      </c>
      <c r="M69" s="35">
        <f t="shared" si="38"/>
        <v>7.3168724279835393</v>
      </c>
      <c r="N69" s="36">
        <f t="shared" si="39"/>
        <v>0.55517438531819119</v>
      </c>
    </row>
  </sheetData>
  <mergeCells count="11">
    <mergeCell ref="I33:K33"/>
    <mergeCell ref="L33:N33"/>
    <mergeCell ref="P33:R33"/>
    <mergeCell ref="U33:W33"/>
    <mergeCell ref="U42:W42"/>
    <mergeCell ref="P42:R42"/>
    <mergeCell ref="L43:N43"/>
    <mergeCell ref="L52:N52"/>
    <mergeCell ref="A47:C47"/>
    <mergeCell ref="A55:C55"/>
    <mergeCell ref="L61:N61"/>
  </mergeCells>
  <phoneticPr fontId="0" type="noConversion"/>
  <pageMargins left="0.78740157499999996" right="0.78740157499999996" top="0.984251969" bottom="0.984251969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2011-01-18T20:51:17Z</dcterms:created>
  <dcterms:modified xsi:type="dcterms:W3CDTF">2023-08-08T10:21:32Z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