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ikroben-server/Bandow Lab Users/Tim Dirks/PostDoc/Manuskripte/Optimization CPJ/Excel Sheets/"/>
    </mc:Choice>
  </mc:AlternateContent>
  <xr:revisionPtr revIDLastSave="0" documentId="8_{4EC77741-291E-F94C-9039-68067299DC3E}" xr6:coauthVersionLast="47" xr6:coauthVersionMax="47" xr10:uidLastSave="{00000000-0000-0000-0000-000000000000}"/>
  <bookViews>
    <workbookView xWindow="2020" yWindow="1280" windowWidth="32420" windowHeight="17880" activeTab="4" xr2:uid="{7CC5DD03-185C-6446-B0B2-06287929CFBD}"/>
  </bookViews>
  <sheets>
    <sheet name="ECR8309 F" sheetId="1" r:id="rId1"/>
    <sheet name="ECR8285" sheetId="2" r:id="rId2"/>
    <sheet name="EA403 M" sheetId="4" r:id="rId3"/>
    <sheet name="HA403 M" sheetId="5" r:id="rId4"/>
    <sheet name="Together" sheetId="3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3" l="1"/>
  <c r="C2" i="3"/>
  <c r="C5" i="5"/>
  <c r="C4" i="5"/>
  <c r="B6" i="5"/>
  <c r="D3" i="3"/>
  <c r="C3" i="3"/>
  <c r="E2" i="5"/>
  <c r="D2" i="5"/>
  <c r="C3" i="5"/>
  <c r="C2" i="5"/>
  <c r="B5" i="5"/>
  <c r="B4" i="5"/>
  <c r="B3" i="5"/>
  <c r="B2" i="5"/>
  <c r="E2" i="4" l="1"/>
  <c r="D2" i="4"/>
  <c r="C3" i="4"/>
  <c r="C4" i="4"/>
  <c r="C5" i="4"/>
  <c r="C2" i="4"/>
  <c r="B5" i="4"/>
  <c r="B4" i="4"/>
  <c r="B3" i="4"/>
  <c r="B2" i="4"/>
  <c r="B4" i="1" l="1"/>
  <c r="B3" i="1" l="1"/>
  <c r="B2" i="1" l="1"/>
  <c r="D5" i="3" l="1"/>
  <c r="C5" i="3"/>
  <c r="B4" i="2"/>
  <c r="B2" i="2" l="1"/>
  <c r="C2" i="2" s="1"/>
  <c r="B5" i="2"/>
  <c r="C5" i="2" s="1"/>
  <c r="B3" i="2"/>
  <c r="C3" i="2" s="1"/>
  <c r="D4" i="2" l="1"/>
  <c r="C4" i="2"/>
  <c r="E4" i="2" s="1"/>
  <c r="B5" i="1"/>
  <c r="C2" i="1" l="1"/>
  <c r="C4" i="1"/>
  <c r="C3" i="1"/>
  <c r="C5" i="1" l="1"/>
  <c r="D4" i="1" s="1"/>
  <c r="C4" i="3" s="1"/>
  <c r="E4" i="1" l="1"/>
  <c r="D4" i="3" s="1"/>
</calcChain>
</file>

<file path=xl/sharedStrings.xml><?xml version="1.0" encoding="utf-8"?>
<sst xmlns="http://schemas.openxmlformats.org/spreadsheetml/2006/main" count="39" uniqueCount="15">
  <si>
    <t>R1</t>
  </si>
  <si>
    <t>R2</t>
  </si>
  <si>
    <t>R3</t>
  </si>
  <si>
    <t>control</t>
  </si>
  <si>
    <t>slope s-1</t>
  </si>
  <si>
    <t>residual activity [%]</t>
  </si>
  <si>
    <t>Mean</t>
  </si>
  <si>
    <t>STABWN</t>
  </si>
  <si>
    <t>MEAN</t>
  </si>
  <si>
    <t>control R1</t>
  </si>
  <si>
    <t>control R2 + R3</t>
  </si>
  <si>
    <t>HA403 M</t>
  </si>
  <si>
    <t>EA403 M</t>
  </si>
  <si>
    <t>ECR8309F</t>
  </si>
  <si>
    <t>ECR8285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</si>
</sst>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5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356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F1C-544B-8F43-B034FE486A64}"/>
              </c:ext>
            </c:extLst>
          </c:dPt>
          <c:errBars>
            <c:errBarType val="both"/>
            <c:errValType val="cust"/>
            <c:noEndCap val="0"/>
            <c:plus>
              <c:numRef>
                <c:f>'ECR8309 F'!$E$4</c:f>
                <c:numCache>
                  <c:formatCode>General</c:formatCode>
                  <c:ptCount val="1"/>
                  <c:pt idx="0">
                    <c:v>7.3267632193689103</c:v>
                  </c:pt>
                </c:numCache>
              </c:numRef>
            </c:plus>
            <c:minus>
              <c:numRef>
                <c:f>'ECR8309 F'!$E$4</c:f>
                <c:numCache>
                  <c:formatCode>General</c:formatCode>
                  <c:ptCount val="1"/>
                  <c:pt idx="0">
                    <c:v>7.3267632193689103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'ECR8309 F'!$D$4</c:f>
              <c:numCache>
                <c:formatCode>0.00</c:formatCode>
                <c:ptCount val="1"/>
                <c:pt idx="0">
                  <c:v>55.188663311150897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535-3942-8C31-85D7DD3915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34264431"/>
        <c:axId val="2034266079"/>
      </c:barChart>
      <c:catAx>
        <c:axId val="2034264431"/>
        <c:scaling>
          <c:orientation val="minMax"/>
        </c:scaling>
        <c:delete val="1"/>
        <c:axPos val="b"/>
        <c:majorTickMark val="none"/>
        <c:minorTickMark val="none"/>
        <c:tickLblPos val="nextTo"/>
        <c:crossAx val="2034266079"/>
        <c:crosses val="autoZero"/>
        <c:auto val="1"/>
        <c:lblAlgn val="ctr"/>
        <c:lblOffset val="100"/>
        <c:noMultiLvlLbl val="0"/>
      </c:catAx>
      <c:valAx>
        <c:axId val="2034266079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residual activity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34264431"/>
        <c:crosses val="autoZero"/>
        <c:crossBetween val="between"/>
        <c:majorUnit val="2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3560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'ECR8285'!$E$4</c:f>
                <c:numCache>
                  <c:formatCode>General</c:formatCode>
                  <c:ptCount val="1"/>
                  <c:pt idx="0">
                    <c:v>8.7612261725107032</c:v>
                  </c:pt>
                </c:numCache>
              </c:numRef>
            </c:plus>
            <c:minus>
              <c:numRef>
                <c:f>'ECR8285'!$E$4</c:f>
                <c:numCache>
                  <c:formatCode>General</c:formatCode>
                  <c:ptCount val="1"/>
                  <c:pt idx="0">
                    <c:v>8.7612261725107032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'ECR8285'!$D$4</c:f>
              <c:numCache>
                <c:formatCode>0.00</c:formatCode>
                <c:ptCount val="1"/>
                <c:pt idx="0">
                  <c:v>17.034960422163589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DBB-FD45-8827-B72EF86D5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71766255"/>
        <c:axId val="1871767903"/>
      </c:barChart>
      <c:catAx>
        <c:axId val="1871766255"/>
        <c:scaling>
          <c:orientation val="minMax"/>
        </c:scaling>
        <c:delete val="1"/>
        <c:axPos val="b"/>
        <c:majorTickMark val="none"/>
        <c:minorTickMark val="none"/>
        <c:tickLblPos val="nextTo"/>
        <c:crossAx val="1871767903"/>
        <c:crosses val="autoZero"/>
        <c:auto val="1"/>
        <c:lblAlgn val="ctr"/>
        <c:lblOffset val="100"/>
        <c:noMultiLvlLbl val="0"/>
      </c:catAx>
      <c:valAx>
        <c:axId val="1871767903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residual activity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71766255"/>
        <c:crosses val="autoZero"/>
        <c:crossBetween val="between"/>
        <c:majorUnit val="2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Together!$D$2:$D$5</c:f>
                <c:numCache>
                  <c:formatCode>General</c:formatCode>
                  <c:ptCount val="4"/>
                  <c:pt idx="0">
                    <c:v>7.4775025274582605</c:v>
                  </c:pt>
                  <c:pt idx="1">
                    <c:v>1.4572599901192969</c:v>
                  </c:pt>
                  <c:pt idx="2">
                    <c:v>7.3267632193689103</c:v>
                  </c:pt>
                  <c:pt idx="3">
                    <c:v>8.7612261725107032</c:v>
                  </c:pt>
                </c:numCache>
              </c:numRef>
            </c:plus>
            <c:minus>
              <c:numRef>
                <c:f>Together!$D$2:$D$5</c:f>
                <c:numCache>
                  <c:formatCode>General</c:formatCode>
                  <c:ptCount val="4"/>
                  <c:pt idx="0">
                    <c:v>7.4775025274582605</c:v>
                  </c:pt>
                  <c:pt idx="1">
                    <c:v>1.4572599901192969</c:v>
                  </c:pt>
                  <c:pt idx="2">
                    <c:v>7.3267632193689103</c:v>
                  </c:pt>
                  <c:pt idx="3">
                    <c:v>8.7612261725107032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Together!$B$2:$B$5</c:f>
              <c:strCache>
                <c:ptCount val="4"/>
                <c:pt idx="0">
                  <c:v>HA403 M</c:v>
                </c:pt>
                <c:pt idx="1">
                  <c:v>EA403 M</c:v>
                </c:pt>
                <c:pt idx="2">
                  <c:v>ECR8309F</c:v>
                </c:pt>
                <c:pt idx="3">
                  <c:v>ECR8285</c:v>
                </c:pt>
              </c:strCache>
            </c:strRef>
          </c:cat>
          <c:val>
            <c:numRef>
              <c:f>Together!$C$2:$C$5</c:f>
              <c:numCache>
                <c:formatCode>0.00</c:formatCode>
                <c:ptCount val="4"/>
                <c:pt idx="0">
                  <c:v>86.246843712050108</c:v>
                </c:pt>
                <c:pt idx="1">
                  <c:v>93.071354705274061</c:v>
                </c:pt>
                <c:pt idx="2">
                  <c:v>55.188663311150897</c:v>
                </c:pt>
                <c:pt idx="3">
                  <c:v>17.034960422163589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A6-0140-B957-E8E9889286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3517712"/>
        <c:axId val="492915072"/>
      </c:barChart>
      <c:catAx>
        <c:axId val="49351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2915072"/>
        <c:crosses val="autoZero"/>
        <c:auto val="1"/>
        <c:lblAlgn val="ctr"/>
        <c:lblOffset val="100"/>
        <c:noMultiLvlLbl val="0"/>
      </c:catAx>
      <c:valAx>
        <c:axId val="4929150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residual activity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3517712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749300</xdr:colOff>
      <xdr:row>3</xdr:row>
      <xdr:rowOff>171450</xdr:rowOff>
    </xdr:from>
    <xdr:to>
      <xdr:col>9</xdr:col>
      <xdr:colOff>660400</xdr:colOff>
      <xdr:row>21</xdr:row>
      <xdr:rowOff>63500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D86238F-4873-9743-8AEA-EB87F33D18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762000</xdr:colOff>
      <xdr:row>4</xdr:row>
      <xdr:rowOff>184150</xdr:rowOff>
    </xdr:from>
    <xdr:to>
      <xdr:col>9</xdr:col>
      <xdr:colOff>101600</xdr:colOff>
      <xdr:row>21</xdr:row>
      <xdr:rowOff>190500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035372C-315A-7149-9F5F-9CC68570B6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342900</xdr:colOff>
      <xdr:row>2</xdr:row>
      <xdr:rowOff>133350</xdr:rowOff>
    </xdr:from>
    <xdr:to>
      <xdr:col>9</xdr:col>
      <xdr:colOff>787400</xdr:colOff>
      <xdr:row>16</xdr:row>
      <xdr:rowOff>31750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A9A18DA-6C7E-C953-E053-58F82CE7FC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ikroben-server/Bandow%20Lab%20Users/Tim%20Dirks/PhD/PhD/PhD_Everything/Ergebnisse/Biokatalyse/CPJ/AaeUPO/Purolite/2022_10_07_Aktivita&#776;t_AminoAaeUPO_Purolite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mbi/Desktop/PhD_Everything/Ergebnisse/Biokatalyse/CPJ/Activity_EA_R1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mbi/Desktop/PhD_Everything/Ergebnisse/Biokatalyse/CPJ/Activity_EA_R2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mbi/Desktop/PhD_Everything/Ergebnisse/Biokatalyse/CPJ/Activity_EA_R3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ikroben-server/Bandow%20Lab%20Users/Tim%20Dirks/PhD/PhD/PhD_Everything/Ergebnisse/Biokatalyse/CPJ/AaeUPO/Activity%20control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ikroben-server/Bandow%20Lab%20Users/Tim%20Dirks/PhD/PhD/PhD_Everything/Ergebnisse/Biokatalyse/CPJ/AaeUPO/ActivityR1after40biocat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ikroben-server/Bandow%20Lab%20Users/Tim%20Dirks/PhD/PhD/PhD_Everything/Ergebnisse/Biokatalyse/CPJ/AaeUPO/ActivityR2after40biocat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ikroben-server/Bandow%20Lab%20Users/Tim%20Dirks/PhD/PhD/PhD_Everything/Ergebnisse/Biokatalyse/CPJ/AaeUPO/ActivityR3after40biocat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ikroben-server/Bandow%20Lab%20Users/Tim%20Dirks/PhD/PhD/PhD_Everything/Ergebnisse/Biokatalyse/CPJ/AaeUPO/Activity%20control_newbatc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ikroben-server/Bandow%20Lab%20Users/Tim%20Dirks/PhD/PhD/PhD_Everything/Ergebnisse/Biokatalyse/CPJ/AaeUPO/Purolite/Auswertung/2022_10_10_Aktivita&#776;t_AminoAaeUPO_Purolite_n40MinBiokat_R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ikroben-server/Bandow%20Lab%20Share/fu&#776;r%20Tim/2022_10_10-14_Davina/Auswertung/2022_10_10_Aktivita&#776;t_AminoAaeUPO_Purolite_n40MinBiokat_R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ikroben-server/Bandow%20Lab%20Share/fu&#776;r%20Tim/2022_10_10-14_Davina/Auswertung/2022_10_10_Aktivita&#776;t_AminoAaeUPO_Purolite_n40MinBiokat_R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ikroben-server/Bandow%20Lab%20Share/fu&#776;r%20Tim/2022_10_10-14_Davina/Auswertung/2022_10_11_Aktivita&#776;t_EpoxyButylAaeUPO_Purolite_100%2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ikroben-server/Bandow%20Lab%20Share/fu&#776;r%20Tim/2022_10_10-14_Davina/Auswertung/2022_10_11_Aktivita&#776;t_EpoxyButylAaeUPO_Purolite_n40MinBiokat_R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ikroben-server/Bandow%20Lab%20Share/fu&#776;r%20Tim/2022_10_10-14_Davina/Auswertung/2022_10_11_Aktivita&#776;t_EpoxyButylAaeUPO_Purolite_n40MinBiokat_R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ikroben-server/Bandow%20Lab%20Share/fu&#776;r%20Tim/2022_10_10-14_Davina/Auswertung/2022_10_11_Aktivita&#776;t_EpoxyButylAaeUPO_Purolite_n40MinBiokat_R3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mbi/Desktop/PhD_Everything/Ergebnisse/Biokatalyse/CPJ/ActivityEA100%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mobilized"/>
    </sheetNames>
    <sheetDataSet>
      <sheetData sheetId="0">
        <row r="12">
          <cell r="Q12">
            <v>2.3494444444444444E-3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mobilized"/>
    </sheetNames>
    <sheetDataSet>
      <sheetData sheetId="0">
        <row r="12">
          <cell r="Q12">
            <v>2.4814285714285715E-3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mobilized"/>
    </sheetNames>
    <sheetDataSet>
      <sheetData sheetId="0">
        <row r="12">
          <cell r="Q12">
            <v>2.3935714285714289E-3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mobilized"/>
    </sheetNames>
    <sheetDataSet>
      <sheetData sheetId="0">
        <row r="12">
          <cell r="Q12">
            <v>2.4107142857142856E-3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mobilized"/>
    </sheetNames>
    <sheetDataSet>
      <sheetData sheetId="0" refreshError="1">
        <row r="12">
          <cell r="Q12">
            <v>2.2974603174603174E-3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mobilized"/>
    </sheetNames>
    <sheetDataSet>
      <sheetData sheetId="0" refreshError="1">
        <row r="12">
          <cell r="Q12">
            <v>2.1261111111111112E-3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mobilized"/>
    </sheetNames>
    <sheetDataSet>
      <sheetData sheetId="0" refreshError="1">
        <row r="12">
          <cell r="Q12">
            <v>2.2195238095238097E-3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mobilized"/>
    </sheetNames>
    <sheetDataSet>
      <sheetData sheetId="0" refreshError="1">
        <row r="12">
          <cell r="Q12">
            <v>1.8584126984126986E-3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mobilized"/>
    </sheetNames>
    <sheetDataSet>
      <sheetData sheetId="0" refreshError="1">
        <row r="12">
          <cell r="Q12">
            <v>2.4536507936507939E-3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mobilized"/>
    </sheetNames>
    <sheetDataSet>
      <sheetData sheetId="0">
        <row r="12">
          <cell r="Q12">
            <v>1.4677380952380953E-3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mobilized"/>
    </sheetNames>
    <sheetDataSet>
      <sheetData sheetId="0">
        <row r="12">
          <cell r="Q12">
            <v>1.3610317460317461E-3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mobilized"/>
    </sheetNames>
    <sheetDataSet>
      <sheetData sheetId="0">
        <row r="12">
          <cell r="Q12">
            <v>1.061111111111111E-3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mobilized"/>
    </sheetNames>
    <sheetDataSet>
      <sheetData sheetId="0">
        <row r="12">
          <cell r="Q12">
            <v>2.8876190476190473E-3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mobilized"/>
    </sheetNames>
    <sheetDataSet>
      <sheetData sheetId="0">
        <row r="12">
          <cell r="Q12">
            <v>5.9015873015873005E-4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mobilized"/>
    </sheetNames>
    <sheetDataSet>
      <sheetData sheetId="0">
        <row r="12">
          <cell r="Q12">
            <v>7.4071428571428584E-4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mobilized"/>
    </sheetNames>
    <sheetDataSet>
      <sheetData sheetId="0">
        <row r="12">
          <cell r="Q12">
            <v>1.4484126984126984E-4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mobilized"/>
    </sheetNames>
    <sheetDataSet>
      <sheetData sheetId="0">
        <row r="12">
          <cell r="Q12">
            <v>2.609365079365079E-3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55319-1526-CA42-AF0F-ACC2D2FAC84A}">
  <dimension ref="A1:E5"/>
  <sheetViews>
    <sheetView workbookViewId="0">
      <selection activeCell="E7" sqref="E7"/>
    </sheetView>
  </sheetViews>
  <sheetFormatPr baseColWidth="10" defaultRowHeight="16" x14ac:dyDescent="0.2"/>
  <cols>
    <col min="3" max="3" width="17.5" bestFit="1" customWidth="1"/>
  </cols>
  <sheetData>
    <row r="1" spans="1:5" x14ac:dyDescent="0.2">
      <c r="B1" t="s">
        <v>4</v>
      </c>
      <c r="C1" t="s">
        <v>5</v>
      </c>
      <c r="D1" t="s">
        <v>6</v>
      </c>
      <c r="E1" t="s">
        <v>7</v>
      </c>
    </row>
    <row r="2" spans="1:5" x14ac:dyDescent="0.2">
      <c r="A2" t="s">
        <v>3</v>
      </c>
      <c r="B2">
        <f>[1]immobilized!$Q$12</f>
        <v>2.3494444444444444E-3</v>
      </c>
      <c r="C2">
        <f>(B2/$B$2)*100</f>
        <v>100</v>
      </c>
    </row>
    <row r="3" spans="1:5" x14ac:dyDescent="0.2">
      <c r="A3" t="s">
        <v>0</v>
      </c>
      <c r="B3">
        <f>[2]immobilized!$Q$12</f>
        <v>1.4677380952380953E-3</v>
      </c>
      <c r="C3" s="1">
        <f>(B3/$B$2)*100</f>
        <v>62.471708948417394</v>
      </c>
    </row>
    <row r="4" spans="1:5" x14ac:dyDescent="0.2">
      <c r="A4" t="s">
        <v>1</v>
      </c>
      <c r="B4">
        <f>[3]immobilized!$Q$12</f>
        <v>1.3610317460317461E-3</v>
      </c>
      <c r="C4" s="1">
        <f>(B4/$B$2)*100</f>
        <v>57.929939533155427</v>
      </c>
      <c r="D4" s="1">
        <f>AVERAGE(C3:C5)</f>
        <v>55.188663311150897</v>
      </c>
      <c r="E4" s="1">
        <f>STDEVP(C3:C5)</f>
        <v>7.3267632193689103</v>
      </c>
    </row>
    <row r="5" spans="1:5" x14ac:dyDescent="0.2">
      <c r="A5" t="s">
        <v>2</v>
      </c>
      <c r="B5">
        <f>[4]immobilized!$Q$12</f>
        <v>1.061111111111111E-3</v>
      </c>
      <c r="C5" s="1">
        <f>(B5/$B$2)*100</f>
        <v>45.164341451879878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E0447-8B11-A045-8F7D-8A5C9B812A10}">
  <dimension ref="A1:E5"/>
  <sheetViews>
    <sheetView workbookViewId="0">
      <selection activeCell="B1" sqref="B1:E1"/>
    </sheetView>
  </sheetViews>
  <sheetFormatPr baseColWidth="10" defaultRowHeight="16" x14ac:dyDescent="0.2"/>
  <cols>
    <col min="3" max="3" width="17.5" bestFit="1" customWidth="1"/>
  </cols>
  <sheetData>
    <row r="1" spans="1:5" x14ac:dyDescent="0.2">
      <c r="B1" t="s">
        <v>4</v>
      </c>
      <c r="C1" t="s">
        <v>5</v>
      </c>
      <c r="D1" t="s">
        <v>8</v>
      </c>
      <c r="E1" t="s">
        <v>7</v>
      </c>
    </row>
    <row r="2" spans="1:5" x14ac:dyDescent="0.2">
      <c r="A2" t="s">
        <v>3</v>
      </c>
      <c r="B2">
        <f>[5]immobilized!$Q$12</f>
        <v>2.8876190476190473E-3</v>
      </c>
      <c r="C2">
        <f>(B2/$B$2)*100</f>
        <v>100</v>
      </c>
    </row>
    <row r="3" spans="1:5" x14ac:dyDescent="0.2">
      <c r="A3" t="s">
        <v>0</v>
      </c>
      <c r="B3">
        <f>[6]immobilized!$Q$12</f>
        <v>5.9015873015873005E-4</v>
      </c>
      <c r="C3" s="1">
        <f t="shared" ref="C3:C5" si="0">(B3/$B$2)*100</f>
        <v>20.437554969217235</v>
      </c>
    </row>
    <row r="4" spans="1:5" x14ac:dyDescent="0.2">
      <c r="A4" t="s">
        <v>1</v>
      </c>
      <c r="B4">
        <f>[7]immobilized!$Q$12</f>
        <v>7.4071428571428584E-4</v>
      </c>
      <c r="C4" s="1">
        <f t="shared" si="0"/>
        <v>25.651385224274414</v>
      </c>
      <c r="D4" s="1">
        <f>AVERAGE(C3:C5)</f>
        <v>17.034960422163589</v>
      </c>
      <c r="E4" s="1">
        <f>STDEVP(C3:C5)</f>
        <v>8.7612261725107032</v>
      </c>
    </row>
    <row r="5" spans="1:5" x14ac:dyDescent="0.2">
      <c r="A5" t="s">
        <v>2</v>
      </c>
      <c r="B5">
        <f>[8]immobilized!$Q$12</f>
        <v>1.4484126984126984E-4</v>
      </c>
      <c r="C5" s="1">
        <f t="shared" si="0"/>
        <v>5.0159410729991212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17417-291E-8642-8FA0-AF5EB11E45CD}">
  <dimension ref="A1:E5"/>
  <sheetViews>
    <sheetView workbookViewId="0">
      <selection activeCell="A2" sqref="A2:A6"/>
    </sheetView>
  </sheetViews>
  <sheetFormatPr baseColWidth="10" defaultRowHeight="16" x14ac:dyDescent="0.2"/>
  <cols>
    <col min="3" max="3" width="17.5" bestFit="1" customWidth="1"/>
  </cols>
  <sheetData>
    <row r="1" spans="1:5" x14ac:dyDescent="0.2">
      <c r="B1" t="s">
        <v>4</v>
      </c>
      <c r="C1" t="s">
        <v>5</v>
      </c>
      <c r="D1" t="s">
        <v>8</v>
      </c>
      <c r="E1" t="s">
        <v>7</v>
      </c>
    </row>
    <row r="2" spans="1:5" x14ac:dyDescent="0.2">
      <c r="A2" t="s">
        <v>3</v>
      </c>
      <c r="B2">
        <f>[9]immobilized!$Q$12</f>
        <v>2.609365079365079E-3</v>
      </c>
      <c r="C2">
        <f>(B2/$B$2)*100</f>
        <v>100</v>
      </c>
      <c r="D2" s="1">
        <f>AVERAGE(C3:C5)</f>
        <v>93.071354705274061</v>
      </c>
      <c r="E2" s="1">
        <f>_xlfn.STDEV.P(C3:C5)</f>
        <v>1.4572599901192969</v>
      </c>
    </row>
    <row r="3" spans="1:5" x14ac:dyDescent="0.2">
      <c r="A3" t="s">
        <v>0</v>
      </c>
      <c r="B3">
        <f>[10]immobilized!$Q$12</f>
        <v>2.4814285714285715E-3</v>
      </c>
      <c r="C3" s="1">
        <f t="shared" ref="C3:C5" si="0">(B3/$B$2)*100</f>
        <v>95.0970253665065</v>
      </c>
    </row>
    <row r="4" spans="1:5" x14ac:dyDescent="0.2">
      <c r="A4" t="s">
        <v>1</v>
      </c>
      <c r="B4">
        <f>[11]immobilized!$Q$12</f>
        <v>2.3935714285714289E-3</v>
      </c>
      <c r="C4" s="1">
        <f t="shared" si="0"/>
        <v>91.730032240403943</v>
      </c>
    </row>
    <row r="5" spans="1:5" x14ac:dyDescent="0.2">
      <c r="A5" t="s">
        <v>2</v>
      </c>
      <c r="B5">
        <f>[12]immobilized!$Q$12</f>
        <v>2.4107142857142856E-3</v>
      </c>
      <c r="C5" s="1">
        <f t="shared" si="0"/>
        <v>92.387006508911739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01D95-EBC0-6442-ACC7-D52C6A897257}">
  <dimension ref="A1:E6"/>
  <sheetViews>
    <sheetView topLeftCell="B1" zoomScale="79" zoomScaleNormal="79" workbookViewId="0">
      <selection activeCell="C6" sqref="C6"/>
    </sheetView>
  </sheetViews>
  <sheetFormatPr baseColWidth="10" defaultRowHeight="16" x14ac:dyDescent="0.2"/>
  <cols>
    <col min="1" max="1" width="13.6640625" bestFit="1" customWidth="1"/>
    <col min="3" max="3" width="17.83203125" bestFit="1" customWidth="1"/>
  </cols>
  <sheetData>
    <row r="1" spans="1:5" x14ac:dyDescent="0.2">
      <c r="B1" t="s">
        <v>4</v>
      </c>
      <c r="C1" t="s">
        <v>5</v>
      </c>
      <c r="D1" t="s">
        <v>8</v>
      </c>
      <c r="E1" t="s">
        <v>7</v>
      </c>
    </row>
    <row r="2" spans="1:5" x14ac:dyDescent="0.2">
      <c r="A2" t="s">
        <v>9</v>
      </c>
      <c r="B2">
        <f>[13]immobilized!$Q$12</f>
        <v>2.2974603174603174E-3</v>
      </c>
      <c r="C2">
        <f>(B2/$B$2)*100</f>
        <v>100</v>
      </c>
      <c r="D2" s="1">
        <f>AVERAGE(C3:C5)</f>
        <v>86.246843712050108</v>
      </c>
      <c r="E2" s="1">
        <f>_xlfn.STDEV.P(C3:C5)</f>
        <v>7.4775025274582605</v>
      </c>
    </row>
    <row r="3" spans="1:5" x14ac:dyDescent="0.2">
      <c r="A3" t="s">
        <v>0</v>
      </c>
      <c r="B3">
        <f>[14]immobilized!$Q$12</f>
        <v>2.1261111111111112E-3</v>
      </c>
      <c r="C3" s="1">
        <f t="shared" ref="C3:C5" si="0">(B3/$B$2)*100</f>
        <v>92.5417990880199</v>
      </c>
    </row>
    <row r="4" spans="1:5" x14ac:dyDescent="0.2">
      <c r="A4" t="s">
        <v>1</v>
      </c>
      <c r="B4">
        <f>[15]immobilized!$Q$12</f>
        <v>2.2195238095238097E-3</v>
      </c>
      <c r="C4" s="1">
        <f>(B4/$B$6)*100</f>
        <v>90.458015267175568</v>
      </c>
    </row>
    <row r="5" spans="1:5" x14ac:dyDescent="0.2">
      <c r="A5" t="s">
        <v>2</v>
      </c>
      <c r="B5">
        <f>[16]immobilized!$Q$12</f>
        <v>1.8584126984126986E-3</v>
      </c>
      <c r="C5" s="1">
        <f>(B5/$B$6)*100</f>
        <v>75.740716780954841</v>
      </c>
    </row>
    <row r="6" spans="1:5" x14ac:dyDescent="0.2">
      <c r="A6" t="s">
        <v>10</v>
      </c>
      <c r="B6">
        <f>[17]immobilized!$Q$12</f>
        <v>2.4536507936507939E-3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29244-DE0E-3941-B0B7-9DEBA68DD3EA}">
  <dimension ref="B1:D5"/>
  <sheetViews>
    <sheetView tabSelected="1" workbookViewId="0">
      <selection activeCell="G35" sqref="G35"/>
    </sheetView>
  </sheetViews>
  <sheetFormatPr baseColWidth="10" defaultRowHeight="16" x14ac:dyDescent="0.2"/>
  <cols>
    <col min="2" max="2" width="14.33203125" customWidth="1"/>
    <col min="3" max="3" width="17.5" bestFit="1" customWidth="1"/>
  </cols>
  <sheetData>
    <row r="1" spans="2:4" x14ac:dyDescent="0.2">
      <c r="C1" t="s">
        <v>5</v>
      </c>
      <c r="D1" t="s">
        <v>7</v>
      </c>
    </row>
    <row r="2" spans="2:4" x14ac:dyDescent="0.2">
      <c r="B2" t="s">
        <v>11</v>
      </c>
      <c r="C2" s="1">
        <f>'HA403 M'!D2</f>
        <v>86.246843712050108</v>
      </c>
      <c r="D2" s="1">
        <f>'HA403 M'!E2</f>
        <v>7.4775025274582605</v>
      </c>
    </row>
    <row r="3" spans="2:4" x14ac:dyDescent="0.2">
      <c r="B3" t="s">
        <v>12</v>
      </c>
      <c r="C3" s="1">
        <f>'EA403 M'!D2</f>
        <v>93.071354705274061</v>
      </c>
      <c r="D3" s="1">
        <f>'EA403 M'!E2</f>
        <v>1.4572599901192969</v>
      </c>
    </row>
    <row r="4" spans="2:4" x14ac:dyDescent="0.2">
      <c r="B4" t="s">
        <v>13</v>
      </c>
      <c r="C4" s="1">
        <f>'ECR8309 F'!D4</f>
        <v>55.188663311150897</v>
      </c>
      <c r="D4" s="1">
        <f>'ECR8309 F'!E4</f>
        <v>7.3267632193689103</v>
      </c>
    </row>
    <row r="5" spans="2:4" x14ac:dyDescent="0.2">
      <c r="B5" t="s">
        <v>14</v>
      </c>
      <c r="C5" s="1">
        <f>'ECR8285'!D4</f>
        <v>17.034960422163589</v>
      </c>
      <c r="D5" s="1">
        <f>'ECR8285'!E4</f>
        <v>8.7612261725107032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ECR8309 F</vt:lpstr>
      <vt:lpstr>ECR8285</vt:lpstr>
      <vt:lpstr>EA403 M</vt:lpstr>
      <vt:lpstr>HA403 M</vt:lpstr>
      <vt:lpstr>Together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Dirks, Tim</cp:lastModifiedBy>
  <dcterms:created xsi:type="dcterms:W3CDTF">2022-10-19T08:20:47Z</dcterms:created>
  <dcterms:modified xsi:type="dcterms:W3CDTF">2025-01-09T13:14:14Z</dcterms:modified>
</cp:coreProperties>
</file>